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pivotCache/pivotCacheDefinition23.xml" ContentType="application/vnd.openxmlformats-officedocument.spreadsheetml.pivotCacheDefinition+xml"/>
  <Override PartName="/xl/pivotCache/pivotCacheDefinition24.xml" ContentType="application/vnd.openxmlformats-officedocument.spreadsheetml.pivotCacheDefinition+xml"/>
  <Override PartName="/xl/pivotCache/pivotCacheDefinition25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comments1.xml" ContentType="application/vnd.openxmlformats-officedocument.spreadsheetml.comments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tables/table1.xml" ContentType="application/vnd.openxmlformats-officedocument.spreadsheetml.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customXml/itemProps53.xml" ContentType="application/vnd.openxmlformats-officedocument.customXmlProperties+xml"/>
  <Override PartName="/customXml/itemProps54.xml" ContentType="application/vnd.openxmlformats-officedocument.customXmlProperties+xml"/>
  <Override PartName="/customXml/itemProps55.xml" ContentType="application/vnd.openxmlformats-officedocument.customXmlProperties+xml"/>
  <Override PartName="/customXml/itemProps56.xml" ContentType="application/vnd.openxmlformats-officedocument.customXmlProperties+xml"/>
  <Override PartName="/customXml/itemProps57.xml" ContentType="application/vnd.openxmlformats-officedocument.customXmlProperties+xml"/>
  <Override PartName="/customXml/itemProps58.xml" ContentType="application/vnd.openxmlformats-officedocument.customXmlProperties+xml"/>
  <Override PartName="/customXml/itemProps59.xml" ContentType="application/vnd.openxmlformats-officedocument.customXmlProperties+xml"/>
  <Override PartName="/customXml/itemProps60.xml" ContentType="application/vnd.openxmlformats-officedocument.customXmlProperties+xml"/>
  <Override PartName="/customXml/itemProps61.xml" ContentType="application/vnd.openxmlformats-officedocument.customXmlProperties+xml"/>
  <Override PartName="/customXml/itemProps62.xml" ContentType="application/vnd.openxmlformats-officedocument.customXmlProperties+xml"/>
  <Override PartName="/customXml/itemProps63.xml" ContentType="application/vnd.openxmlformats-officedocument.customXmlProperties+xml"/>
  <Override PartName="/customXml/itemProps64.xml" ContentType="application/vnd.openxmlformats-officedocument.customXmlProperties+xml"/>
  <Override PartName="/customXml/itemProps65.xml" ContentType="application/vnd.openxmlformats-officedocument.customXmlProperties+xml"/>
  <Override PartName="/customXml/itemProps66.xml" ContentType="application/vnd.openxmlformats-officedocument.customXmlProperties+xml"/>
  <Override PartName="/customXml/itemProps67.xml" ContentType="application/vnd.openxmlformats-officedocument.customXmlProperties+xml"/>
  <Override PartName="/customXml/itemProps68.xml" ContentType="application/vnd.openxmlformats-officedocument.customXmlProperties+xml"/>
  <Override PartName="/customXml/itemProps69.xml" ContentType="application/vnd.openxmlformats-officedocument.customXmlProperties+xml"/>
  <Override PartName="/customXml/itemProps70.xml" ContentType="application/vnd.openxmlformats-officedocument.customXmlProperties+xml"/>
  <Override PartName="/customXml/itemProps71.xml" ContentType="application/vnd.openxmlformats-officedocument.customXmlProperties+xml"/>
  <Override PartName="/customXml/itemProps72.xml" ContentType="application/vnd.openxmlformats-officedocument.customXmlProperties+xml"/>
  <Override PartName="/customXml/itemProps73.xml" ContentType="application/vnd.openxmlformats-officedocument.customXmlProperties+xml"/>
  <Override PartName="/customXml/itemProps74.xml" ContentType="application/vnd.openxmlformats-officedocument.customXmlProperties+xml"/>
  <Override PartName="/customXml/itemProps75.xml" ContentType="application/vnd.openxmlformats-officedocument.customXmlProperties+xml"/>
  <Override PartName="/customXml/itemProps76.xml" ContentType="application/vnd.openxmlformats-officedocument.customXmlProperties+xml"/>
  <Override PartName="/customXml/itemProps77.xml" ContentType="application/vnd.openxmlformats-officedocument.customXmlProperties+xml"/>
  <Override PartName="/customXml/itemProps78.xml" ContentType="application/vnd.openxmlformats-officedocument.customXmlProperties+xml"/>
  <Override PartName="/customXml/itemProps79.xml" ContentType="application/vnd.openxmlformats-officedocument.customXmlProperties+xml"/>
  <Override PartName="/customXml/itemProps80.xml" ContentType="application/vnd.openxmlformats-officedocument.customXmlProperties+xml"/>
  <Override PartName="/customXml/itemProps81.xml" ContentType="application/vnd.openxmlformats-officedocument.customXmlProperties+xml"/>
  <Override PartName="/customXml/itemProps82.xml" ContentType="application/vnd.openxmlformats-officedocument.customXmlProperties+xml"/>
  <Override PartName="/customXml/itemProps83.xml" ContentType="application/vnd.openxmlformats-officedocument.customXmlProperties+xml"/>
  <Override PartName="/customXml/itemProps84.xml" ContentType="application/vnd.openxmlformats-officedocument.customXmlProperties+xml"/>
  <Override PartName="/customXml/itemProps85.xml" ContentType="application/vnd.openxmlformats-officedocument.customXmlProperties+xml"/>
  <Override PartName="/customXml/itemProps86.xml" ContentType="application/vnd.openxmlformats-officedocument.customXmlProperties+xml"/>
  <Override PartName="/customXml/itemProps87.xml" ContentType="application/vnd.openxmlformats-officedocument.customXmlProperties+xml"/>
  <Override PartName="/customXml/itemProps88.xml" ContentType="application/vnd.openxmlformats-officedocument.customXmlProperties+xml"/>
  <Override PartName="/customXml/itemProps89.xml" ContentType="application/vnd.openxmlformats-officedocument.customXmlProperties+xml"/>
  <Override PartName="/customXml/itemProps90.xml" ContentType="application/vnd.openxmlformats-officedocument.customXmlProperties+xml"/>
  <Override PartName="/customXml/itemProps91.xml" ContentType="application/vnd.openxmlformats-officedocument.customXmlProperties+xml"/>
  <Override PartName="/customXml/itemProps92.xml" ContentType="application/vnd.openxmlformats-officedocument.customXmlProperties+xml"/>
  <Override PartName="/customXml/itemProps93.xml" ContentType="application/vnd.openxmlformats-officedocument.customXmlProperties+xml"/>
  <Override PartName="/customXml/itemProps94.xml" ContentType="application/vnd.openxmlformats-officedocument.customXmlProperties+xml"/>
  <Override PartName="/customXml/itemProps95.xml" ContentType="application/vnd.openxmlformats-officedocument.customXmlProperties+xml"/>
  <Override PartName="/customXml/itemProps96.xml" ContentType="application/vnd.openxmlformats-officedocument.customXmlProperties+xml"/>
  <Override PartName="/customXml/itemProps97.xml" ContentType="application/vnd.openxmlformats-officedocument.customXmlProperties+xml"/>
  <Override PartName="/customXml/itemProps98.xml" ContentType="application/vnd.openxmlformats-officedocument.customXmlProperties+xml"/>
  <Override PartName="/customXml/itemProps99.xml" ContentType="application/vnd.openxmlformats-officedocument.customXmlProperties+xml"/>
  <Override PartName="/customXml/itemProps100.xml" ContentType="application/vnd.openxmlformats-officedocument.customXmlProperties+xml"/>
  <Override PartName="/customXml/itemProps101.xml" ContentType="application/vnd.openxmlformats-officedocument.customXmlProperties+xml"/>
  <Override PartName="/customXml/itemProps102.xml" ContentType="application/vnd.openxmlformats-officedocument.customXmlProperties+xml"/>
  <Override PartName="/customXml/itemProps103.xml" ContentType="application/vnd.openxmlformats-officedocument.customXmlProperties+xml"/>
  <Override PartName="/customXml/itemProps104.xml" ContentType="application/vnd.openxmlformats-officedocument.customXmlProperties+xml"/>
  <Override PartName="/customXml/itemProps105.xml" ContentType="application/vnd.openxmlformats-officedocument.customXmlProperties+xml"/>
  <Override PartName="/customXml/itemProps106.xml" ContentType="application/vnd.openxmlformats-officedocument.customXmlProperties+xml"/>
  <Override PartName="/customXml/itemProps10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osmar\Desktop\"/>
    </mc:Choice>
  </mc:AlternateContent>
  <bookViews>
    <workbookView xWindow="0" yWindow="0" windowWidth="28800" windowHeight="12030"/>
  </bookViews>
  <sheets>
    <sheet name="SAŽETAK" sheetId="43" r:id="rId1"/>
    <sheet name="1.2.1. Prihodi i Rashodi po EK" sheetId="42" r:id="rId2"/>
    <sheet name="1.2.2. Prihodi i Rashodi po Izv" sheetId="46" r:id="rId3"/>
    <sheet name="1.2.3. Rashodi prema funk. kl." sheetId="32" r:id="rId4"/>
    <sheet name="1.3.1. Račun fin. prema EK" sheetId="49" r:id="rId5"/>
    <sheet name="1.3.2. Račun fin. prema Izv" sheetId="51" r:id="rId6"/>
    <sheet name="II. POSEBNI DIO" sheetId="53" r:id="rId7"/>
    <sheet name="II. POSEBNI DIO Izvor 11" sheetId="60" state="hidden" r:id="rId8"/>
    <sheet name="II. POSEBNI DIO Izvor_31,5761" sheetId="62" state="hidden" r:id="rId9"/>
    <sheet name="II. POSEBNI DIO Izvor Zasebno" sheetId="41" state="hidden" r:id="rId10"/>
    <sheet name="II. POSEBNI DIO NovPrav eSavj." sheetId="54" state="hidden" r:id="rId11"/>
    <sheet name="BAZAZAUPIT" sheetId="15" state="hidden" r:id="rId12"/>
    <sheet name="1.2.1. Prihodi i Rashodi po (2" sheetId="63" state="hidden" r:id="rId13"/>
    <sheet name="STILOVI" sheetId="55" state="hidden" r:id="rId14"/>
    <sheet name="UpitZKontniPlan" sheetId="45" state="hidden" r:id="rId15"/>
  </sheets>
  <definedNames>
    <definedName name="_xlnm.Print_Titles" localSheetId="11">BAZAZAUPIT!$1:$2</definedName>
    <definedName name="_xlnm.Print_Titles" localSheetId="6">'II. POSEBNI DIO'!#REF!</definedName>
    <definedName name="_xlnm.Print_Titles" localSheetId="7">'II. POSEBNI DIO Izvor 11'!#REF!</definedName>
    <definedName name="_xlnm.Print_Titles" localSheetId="9">'II. POSEBNI DIO Izvor Zasebno'!#REF!</definedName>
    <definedName name="_xlnm.Print_Titles" localSheetId="8">'II. POSEBNI DIO Izvor_31,5761'!#REF!</definedName>
    <definedName name="_xlnm.Print_Titles" localSheetId="10">'II. POSEBNI DIO NovPrav eSavj.'!#REF!</definedName>
    <definedName name="_xlnm.Print_Area" localSheetId="3">'1.2.3. Rashodi prema funk. kl.'!$A$1:$O$28</definedName>
    <definedName name="_xlnm.Print_Area" localSheetId="5">'1.3.2. Račun fin. prema Izv'!$A$1:$H$37</definedName>
    <definedName name="_xlnm.Print_Area" localSheetId="11">BAZAZAUPIT!$A$1:$U$250</definedName>
  </definedNames>
  <calcPr calcId="162913"/>
  <pivotCaches>
    <pivotCache cacheId="0" r:id="rId16"/>
    <pivotCache cacheId="1" r:id="rId17"/>
    <pivotCache cacheId="2" r:id="rId18"/>
    <pivotCache cacheId="3" r:id="rId19"/>
    <pivotCache cacheId="4" r:id="rId20"/>
    <pivotCache cacheId="5" r:id="rId21"/>
    <pivotCache cacheId="6" r:id="rId22"/>
    <pivotCache cacheId="7" r:id="rId23"/>
    <pivotCache cacheId="8" r:id="rId24"/>
    <pivotCache cacheId="9" r:id="rId25"/>
    <pivotCache cacheId="10" r:id="rId26"/>
    <pivotCache cacheId="11" r:id="rId27"/>
    <pivotCache cacheId="12" r:id="rId28"/>
    <pivotCache cacheId="13" r:id="rId29"/>
    <pivotCache cacheId="14" r:id="rId30"/>
    <pivotCache cacheId="15" r:id="rId31"/>
    <pivotCache cacheId="16" r:id="rId32"/>
    <pivotCache cacheId="17" r:id="rId33"/>
    <pivotCache cacheId="18" r:id="rId34"/>
    <pivotCache cacheId="19" r:id="rId35"/>
    <pivotCache cacheId="20" r:id="rId36"/>
    <pivotCache cacheId="21" r:id="rId37"/>
    <pivotCache cacheId="22" r:id="rId38"/>
    <pivotCache cacheId="23" r:id="rId39"/>
    <pivotCache cacheId="24" r:id="rId40"/>
  </pivotCaches>
  <extLst>
    <ext xmlns:x15="http://schemas.microsoft.com/office/spreadsheetml/2010/11/main" uri="{FCE2AD5D-F65C-4FA6-A056-5C36A1767C68}">
      <x15:dataModel>
        <x15:modelTables>
          <x15:modelTable id="BazaZaUpit_094dbd0b-efa6-4312-99fb-fba01b83822c" name="BazaZaUpit" connection="Query - BazaZaUpit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3" i="15" l="1"/>
  <c r="U53" i="15"/>
  <c r="Z53" i="15"/>
  <c r="V63" i="15" l="1"/>
  <c r="W63" i="15"/>
  <c r="T65" i="15"/>
  <c r="Z65" i="15"/>
  <c r="T66" i="15"/>
  <c r="Z66" i="15"/>
  <c r="T67" i="15"/>
  <c r="Z67" i="15"/>
  <c r="O62" i="43"/>
  <c r="B32" i="43"/>
  <c r="C32" i="43"/>
  <c r="O32" i="43"/>
  <c r="B62" i="43"/>
  <c r="O63" i="43" l="1"/>
  <c r="B63" i="43"/>
  <c r="Y234" i="15"/>
  <c r="Y233" i="15" s="1"/>
  <c r="Y232" i="15" s="1"/>
  <c r="Y231" i="15" s="1"/>
  <c r="Y228" i="15"/>
  <c r="Y227" i="15" s="1"/>
  <c r="Y226" i="15" s="1"/>
  <c r="Y225" i="15" s="1"/>
  <c r="Y223" i="15"/>
  <c r="Y222" i="15" s="1"/>
  <c r="Y221" i="15" s="1"/>
  <c r="Y220" i="15" s="1"/>
  <c r="Y219" i="15" s="1"/>
  <c r="Y218" i="15" s="1"/>
  <c r="Y217" i="15" s="1"/>
  <c r="Y216" i="15" s="1"/>
  <c r="Y214" i="15"/>
  <c r="Y213" i="15" s="1"/>
  <c r="Y212" i="15" s="1"/>
  <c r="Y211" i="15" s="1"/>
  <c r="Y200" i="15"/>
  <c r="Y188" i="15"/>
  <c r="Y177" i="15"/>
  <c r="Y165" i="15"/>
  <c r="Y158" i="15"/>
  <c r="Y151" i="15"/>
  <c r="Y149" i="15"/>
  <c r="Y144" i="15"/>
  <c r="Y142" i="15"/>
  <c r="Y140" i="15"/>
  <c r="Y137" i="15"/>
  <c r="Y135" i="15"/>
  <c r="Y133" i="15"/>
  <c r="Y127" i="15"/>
  <c r="Y126" i="15" s="1"/>
  <c r="Y125" i="15" s="1"/>
  <c r="Y124" i="15" s="1"/>
  <c r="Y122" i="15"/>
  <c r="Y121" i="15" s="1"/>
  <c r="Y119" i="15"/>
  <c r="Y116" i="15"/>
  <c r="Y112" i="15"/>
  <c r="Y106" i="15"/>
  <c r="Y105" i="15" s="1"/>
  <c r="Y101" i="15"/>
  <c r="Y100" i="15" s="1"/>
  <c r="Y98" i="15"/>
  <c r="Y97" i="15" s="1"/>
  <c r="Y91" i="15"/>
  <c r="Y90" i="15" s="1"/>
  <c r="Y89" i="15" s="1"/>
  <c r="Y85" i="15"/>
  <c r="Y84" i="15" s="1"/>
  <c r="Y83" i="15" s="1"/>
  <c r="Y82" i="15" s="1"/>
  <c r="Y80" i="15"/>
  <c r="Y79" i="15" s="1"/>
  <c r="Y78" i="15" s="1"/>
  <c r="Y76" i="15"/>
  <c r="Y73" i="15"/>
  <c r="Y71" i="15"/>
  <c r="Y69" i="15"/>
  <c r="Y61" i="15"/>
  <c r="Y60" i="15" s="1"/>
  <c r="Y56" i="15"/>
  <c r="Y55" i="15" s="1"/>
  <c r="Y51" i="15"/>
  <c r="Y50" i="15" s="1"/>
  <c r="Y47" i="15"/>
  <c r="Y46" i="15" s="1"/>
  <c r="Y39" i="15"/>
  <c r="Y30" i="15"/>
  <c r="Y24" i="15"/>
  <c r="Y19" i="15"/>
  <c r="Y16" i="15"/>
  <c r="Y14" i="15"/>
  <c r="Y11" i="15"/>
  <c r="X234" i="15"/>
  <c r="X233" i="15" s="1"/>
  <c r="X232" i="15" s="1"/>
  <c r="X231" i="15" s="1"/>
  <c r="X228" i="15"/>
  <c r="X227" i="15" s="1"/>
  <c r="X226" i="15" s="1"/>
  <c r="X225" i="15" s="1"/>
  <c r="X223" i="15"/>
  <c r="X222" i="15" s="1"/>
  <c r="X221" i="15" s="1"/>
  <c r="X220" i="15" s="1"/>
  <c r="X219" i="15" s="1"/>
  <c r="X218" i="15" s="1"/>
  <c r="X217" i="15" s="1"/>
  <c r="X216" i="15" s="1"/>
  <c r="X214" i="15"/>
  <c r="X213" i="15" s="1"/>
  <c r="X212" i="15" s="1"/>
  <c r="X211" i="15" s="1"/>
  <c r="X200" i="15"/>
  <c r="X188" i="15"/>
  <c r="X177" i="15"/>
  <c r="X165" i="15"/>
  <c r="X158" i="15"/>
  <c r="X151" i="15"/>
  <c r="X149" i="15"/>
  <c r="X144" i="15"/>
  <c r="X142" i="15"/>
  <c r="X140" i="15"/>
  <c r="X137" i="15"/>
  <c r="X135" i="15"/>
  <c r="X133" i="15"/>
  <c r="X127" i="15"/>
  <c r="X126" i="15"/>
  <c r="X125" i="15" s="1"/>
  <c r="X124" i="15" s="1"/>
  <c r="X122" i="15"/>
  <c r="X121" i="15" s="1"/>
  <c r="X119" i="15"/>
  <c r="X116" i="15"/>
  <c r="X112" i="15"/>
  <c r="X106" i="15"/>
  <c r="X105" i="15" s="1"/>
  <c r="X101" i="15"/>
  <c r="X100" i="15" s="1"/>
  <c r="X98" i="15"/>
  <c r="X97" i="15" s="1"/>
  <c r="X91" i="15"/>
  <c r="X90" i="15" s="1"/>
  <c r="X89" i="15" s="1"/>
  <c r="X85" i="15"/>
  <c r="X84" i="15" s="1"/>
  <c r="X83" i="15" s="1"/>
  <c r="X82" i="15" s="1"/>
  <c r="X80" i="15"/>
  <c r="X79" i="15" s="1"/>
  <c r="X78" i="15" s="1"/>
  <c r="X76" i="15"/>
  <c r="X73" i="15"/>
  <c r="X71" i="15"/>
  <c r="X69" i="15"/>
  <c r="X61" i="15"/>
  <c r="X60" i="15" s="1"/>
  <c r="X56" i="15"/>
  <c r="X55" i="15" s="1"/>
  <c r="X51" i="15"/>
  <c r="X50" i="15" s="1"/>
  <c r="X47" i="15"/>
  <c r="X46" i="15" s="1"/>
  <c r="X39" i="15"/>
  <c r="X30" i="15"/>
  <c r="X24" i="15"/>
  <c r="X19" i="15"/>
  <c r="X16" i="15"/>
  <c r="X14" i="15"/>
  <c r="X11" i="15"/>
  <c r="W234" i="15"/>
  <c r="W233" i="15" s="1"/>
  <c r="W232" i="15" s="1"/>
  <c r="W231" i="15" s="1"/>
  <c r="W228" i="15"/>
  <c r="W227" i="15" s="1"/>
  <c r="W226" i="15" s="1"/>
  <c r="W225" i="15" s="1"/>
  <c r="W223" i="15"/>
  <c r="W222" i="15" s="1"/>
  <c r="W221" i="15" s="1"/>
  <c r="W220" i="15" s="1"/>
  <c r="W219" i="15" s="1"/>
  <c r="W218" i="15" s="1"/>
  <c r="W217" i="15" s="1"/>
  <c r="W216" i="15" s="1"/>
  <c r="W214" i="15"/>
  <c r="W213" i="15" s="1"/>
  <c r="W212" i="15" s="1"/>
  <c r="W211" i="15" s="1"/>
  <c r="W200" i="15"/>
  <c r="W188" i="15"/>
  <c r="W177" i="15"/>
  <c r="W165" i="15"/>
  <c r="W158" i="15"/>
  <c r="W151" i="15"/>
  <c r="W149" i="15"/>
  <c r="W144" i="15"/>
  <c r="W142" i="15"/>
  <c r="W140" i="15"/>
  <c r="W137" i="15"/>
  <c r="W135" i="15"/>
  <c r="W133" i="15"/>
  <c r="W127" i="15"/>
  <c r="W126" i="15" s="1"/>
  <c r="W125" i="15" s="1"/>
  <c r="W124" i="15" s="1"/>
  <c r="W122" i="15"/>
  <c r="W121" i="15" s="1"/>
  <c r="W119" i="15"/>
  <c r="W116" i="15"/>
  <c r="W112" i="15"/>
  <c r="W106" i="15"/>
  <c r="W105" i="15" s="1"/>
  <c r="W101" i="15"/>
  <c r="W100" i="15" s="1"/>
  <c r="W98" i="15"/>
  <c r="W97" i="15" s="1"/>
  <c r="W91" i="15"/>
  <c r="W90" i="15" s="1"/>
  <c r="W89" i="15" s="1"/>
  <c r="W85" i="15"/>
  <c r="W84" i="15" s="1"/>
  <c r="W83" i="15" s="1"/>
  <c r="W82" i="15" s="1"/>
  <c r="W80" i="15"/>
  <c r="W79" i="15" s="1"/>
  <c r="W78" i="15" s="1"/>
  <c r="W76" i="15"/>
  <c r="W73" i="15"/>
  <c r="W71" i="15"/>
  <c r="W69" i="15"/>
  <c r="W61" i="15"/>
  <c r="W60" i="15" s="1"/>
  <c r="W56" i="15"/>
  <c r="W55" i="15" s="1"/>
  <c r="W51" i="15"/>
  <c r="W50" i="15"/>
  <c r="W47" i="15"/>
  <c r="W46" i="15" s="1"/>
  <c r="W39" i="15"/>
  <c r="W30" i="15"/>
  <c r="W24" i="15"/>
  <c r="W19" i="15"/>
  <c r="W16" i="15"/>
  <c r="W14" i="15"/>
  <c r="W11" i="15"/>
  <c r="V234" i="15"/>
  <c r="V233" i="15" s="1"/>
  <c r="V228" i="15"/>
  <c r="V227" i="15" s="1"/>
  <c r="V223" i="15"/>
  <c r="V222" i="15" s="1"/>
  <c r="V214" i="15"/>
  <c r="V213" i="15" s="1"/>
  <c r="V200" i="15"/>
  <c r="V188" i="15"/>
  <c r="V177" i="15"/>
  <c r="V165" i="15"/>
  <c r="V158" i="15"/>
  <c r="V151" i="15"/>
  <c r="V149" i="15"/>
  <c r="V144" i="15"/>
  <c r="V142" i="15"/>
  <c r="V140" i="15"/>
  <c r="V137" i="15"/>
  <c r="V135" i="15"/>
  <c r="V133" i="15"/>
  <c r="V132" i="15" s="1"/>
  <c r="V127" i="15"/>
  <c r="V126" i="15" s="1"/>
  <c r="V122" i="15"/>
  <c r="V121" i="15" s="1"/>
  <c r="V119" i="15"/>
  <c r="V116" i="15"/>
  <c r="V112" i="15"/>
  <c r="V106" i="15"/>
  <c r="V105" i="15" s="1"/>
  <c r="V101" i="15"/>
  <c r="V100" i="15" s="1"/>
  <c r="V98" i="15"/>
  <c r="V97" i="15" s="1"/>
  <c r="V91" i="15"/>
  <c r="V90" i="15" s="1"/>
  <c r="V89" i="15" s="1"/>
  <c r="V85" i="15"/>
  <c r="V84" i="15" s="1"/>
  <c r="V80" i="15"/>
  <c r="V79" i="15" s="1"/>
  <c r="V76" i="15"/>
  <c r="V73" i="15"/>
  <c r="V71" i="15"/>
  <c r="V69" i="15"/>
  <c r="V61" i="15"/>
  <c r="V60" i="15" s="1"/>
  <c r="V56" i="15"/>
  <c r="V51" i="15"/>
  <c r="V50" i="15" s="1"/>
  <c r="V47" i="15"/>
  <c r="V46" i="15" s="1"/>
  <c r="V39" i="15"/>
  <c r="V30" i="15"/>
  <c r="V24" i="15"/>
  <c r="V19" i="15"/>
  <c r="V16" i="15"/>
  <c r="V14" i="15"/>
  <c r="V11" i="15"/>
  <c r="Z12" i="15"/>
  <c r="Z13" i="15"/>
  <c r="Z15" i="15"/>
  <c r="Z17" i="15"/>
  <c r="Z20" i="15"/>
  <c r="Z21" i="15"/>
  <c r="Z22" i="15"/>
  <c r="Z23" i="15"/>
  <c r="Z25" i="15"/>
  <c r="Z26" i="15"/>
  <c r="Z27" i="15"/>
  <c r="Z28" i="15"/>
  <c r="Z29" i="15"/>
  <c r="Z31" i="15"/>
  <c r="Z32" i="15"/>
  <c r="Z33" i="15"/>
  <c r="Z34" i="15"/>
  <c r="Z35" i="15"/>
  <c r="Z36" i="15"/>
  <c r="Z37" i="15"/>
  <c r="Z38" i="15"/>
  <c r="Z40" i="15"/>
  <c r="Z41" i="15"/>
  <c r="Z42" i="15"/>
  <c r="Z43" i="15"/>
  <c r="Z44" i="15"/>
  <c r="Z45" i="15"/>
  <c r="Z48" i="15"/>
  <c r="Z49" i="15"/>
  <c r="Z52" i="15"/>
  <c r="Z57" i="15"/>
  <c r="Z58" i="15"/>
  <c r="Z59" i="15"/>
  <c r="Z62" i="15"/>
  <c r="Z70" i="15"/>
  <c r="Z72" i="15"/>
  <c r="Z74" i="15"/>
  <c r="Z75" i="15"/>
  <c r="Z77" i="15"/>
  <c r="Z81" i="15"/>
  <c r="Z86" i="15"/>
  <c r="Z92" i="15"/>
  <c r="Z93" i="15"/>
  <c r="Z94" i="15"/>
  <c r="Z99" i="15"/>
  <c r="Z102" i="15"/>
  <c r="Z107" i="15"/>
  <c r="Z113" i="15"/>
  <c r="Z114" i="15"/>
  <c r="Z115" i="15"/>
  <c r="Z117" i="15"/>
  <c r="Z118" i="15"/>
  <c r="Z120" i="15"/>
  <c r="Z123" i="15"/>
  <c r="Z128" i="15"/>
  <c r="Z134" i="15"/>
  <c r="Z136" i="15"/>
  <c r="Z138" i="15"/>
  <c r="Z141" i="15"/>
  <c r="Z143" i="15"/>
  <c r="Z145" i="15"/>
  <c r="Z146" i="15"/>
  <c r="Z147" i="15"/>
  <c r="Z148" i="15"/>
  <c r="Z150" i="15"/>
  <c r="Z152" i="15"/>
  <c r="Z153" i="15"/>
  <c r="Z154" i="15"/>
  <c r="Z155" i="15"/>
  <c r="Z156" i="15"/>
  <c r="Z157" i="15"/>
  <c r="Z161" i="15"/>
  <c r="Z162" i="15"/>
  <c r="Z163" i="15"/>
  <c r="Z164" i="15"/>
  <c r="Z166" i="15"/>
  <c r="Z167" i="15"/>
  <c r="Z168" i="15"/>
  <c r="Z169" i="15"/>
  <c r="Z170" i="15"/>
  <c r="Z171" i="15"/>
  <c r="Z172" i="15"/>
  <c r="Z173" i="15"/>
  <c r="Z174" i="15"/>
  <c r="Z175" i="15"/>
  <c r="Z176" i="15"/>
  <c r="Z178" i="15"/>
  <c r="Z179" i="15"/>
  <c r="Z180" i="15"/>
  <c r="Z181" i="15"/>
  <c r="Z182" i="15"/>
  <c r="Z183" i="15"/>
  <c r="Z184" i="15"/>
  <c r="Z185" i="15"/>
  <c r="Z186" i="15"/>
  <c r="Z187" i="15"/>
  <c r="Z189" i="15"/>
  <c r="Z190" i="15"/>
  <c r="Z191" i="15"/>
  <c r="Z192" i="15"/>
  <c r="Z193" i="15"/>
  <c r="Z194" i="15"/>
  <c r="Z195" i="15"/>
  <c r="Z196" i="15"/>
  <c r="Z197" i="15"/>
  <c r="Z198" i="15"/>
  <c r="Z199" i="15"/>
  <c r="Z201" i="15"/>
  <c r="Z202" i="15"/>
  <c r="Z203" i="15"/>
  <c r="Z204" i="15"/>
  <c r="Z205" i="15"/>
  <c r="Z206" i="15"/>
  <c r="Z207" i="15"/>
  <c r="Z208" i="15"/>
  <c r="Z209" i="15"/>
  <c r="Z210" i="15"/>
  <c r="Z215" i="15"/>
  <c r="Z224" i="15"/>
  <c r="Z229" i="15"/>
  <c r="Z230" i="15"/>
  <c r="Z235" i="15"/>
  <c r="H32" i="43"/>
  <c r="M62" i="43"/>
  <c r="L62" i="43"/>
  <c r="J62" i="43"/>
  <c r="K62" i="43"/>
  <c r="H62" i="43"/>
  <c r="J32" i="43"/>
  <c r="M32" i="43"/>
  <c r="N62" i="43"/>
  <c r="I62" i="43"/>
  <c r="L32" i="43"/>
  <c r="K32" i="43"/>
  <c r="N32" i="43"/>
  <c r="I32" i="43"/>
  <c r="V8" i="15" l="1"/>
  <c r="W132" i="15"/>
  <c r="W139" i="15"/>
  <c r="W131" i="15" s="1"/>
  <c r="W130" i="15" s="1"/>
  <c r="W129" i="15" s="1"/>
  <c r="Y139" i="15"/>
  <c r="X111" i="15"/>
  <c r="X132" i="15"/>
  <c r="X139" i="15"/>
  <c r="Y111" i="15"/>
  <c r="Y110" i="15" s="1"/>
  <c r="Y109" i="15" s="1"/>
  <c r="Y108" i="15" s="1"/>
  <c r="W111" i="15"/>
  <c r="W110" i="15" s="1"/>
  <c r="W109" i="15" s="1"/>
  <c r="W108" i="15" s="1"/>
  <c r="Y132" i="15"/>
  <c r="V139" i="15"/>
  <c r="V131" i="15" s="1"/>
  <c r="W68" i="15"/>
  <c r="W64" i="15" s="1"/>
  <c r="Y68" i="15"/>
  <c r="Y64" i="15" s="1"/>
  <c r="Y63" i="15" s="1"/>
  <c r="H63" i="43"/>
  <c r="I63" i="43"/>
  <c r="J63" i="43"/>
  <c r="K63" i="43"/>
  <c r="L63" i="43"/>
  <c r="N63" i="43"/>
  <c r="M63" i="43"/>
  <c r="V111" i="15"/>
  <c r="V110" i="15" s="1"/>
  <c r="W18" i="15"/>
  <c r="X96" i="15"/>
  <c r="X95" i="15" s="1"/>
  <c r="Y96" i="15"/>
  <c r="Y95" i="15" s="1"/>
  <c r="X68" i="15"/>
  <c r="X64" i="15" s="1"/>
  <c r="X63" i="15" s="1"/>
  <c r="V55" i="15"/>
  <c r="V54" i="15" s="1"/>
  <c r="Y18" i="15"/>
  <c r="V18" i="15"/>
  <c r="X18" i="15"/>
  <c r="X10" i="15"/>
  <c r="W10" i="15"/>
  <c r="V10" i="15"/>
  <c r="Y10" i="15"/>
  <c r="Y54" i="15"/>
  <c r="Y104" i="15"/>
  <c r="Y103" i="15"/>
  <c r="X104" i="15"/>
  <c r="X103" i="15"/>
  <c r="X110" i="15"/>
  <c r="X109" i="15" s="1"/>
  <c r="X108" i="15" s="1"/>
  <c r="X54" i="15"/>
  <c r="Z101" i="15"/>
  <c r="W96" i="15"/>
  <c r="W95" i="15" s="1"/>
  <c r="W103" i="15"/>
  <c r="W104" i="15"/>
  <c r="W54" i="15"/>
  <c r="V212" i="15"/>
  <c r="V125" i="15"/>
  <c r="V221" i="15"/>
  <c r="V96" i="15"/>
  <c r="V226" i="15"/>
  <c r="V78" i="15"/>
  <c r="V104" i="15"/>
  <c r="V103" i="15"/>
  <c r="V232" i="15"/>
  <c r="V68" i="15"/>
  <c r="V83" i="15"/>
  <c r="W8" i="15" l="1"/>
  <c r="W7" i="15" s="1"/>
  <c r="X131" i="15"/>
  <c r="X130" i="15" s="1"/>
  <c r="X129" i="15" s="1"/>
  <c r="Y131" i="15"/>
  <c r="Y130" i="15" s="1"/>
  <c r="Y129" i="15" s="1"/>
  <c r="W9" i="15"/>
  <c r="Y88" i="15"/>
  <c r="Y87" i="15" s="1"/>
  <c r="X88" i="15"/>
  <c r="X87" i="15" s="1"/>
  <c r="W88" i="15"/>
  <c r="W87" i="15" s="1"/>
  <c r="V9" i="15"/>
  <c r="Y9" i="15"/>
  <c r="X8" i="15"/>
  <c r="X7" i="15" s="1"/>
  <c r="Y8" i="15"/>
  <c r="Y7" i="15" s="1"/>
  <c r="X9" i="15"/>
  <c r="V231" i="15"/>
  <c r="V82" i="15"/>
  <c r="V95" i="15"/>
  <c r="V109" i="15"/>
  <c r="V124" i="15"/>
  <c r="V64" i="15"/>
  <c r="V220" i="15"/>
  <c r="V211" i="15"/>
  <c r="V130" i="15"/>
  <c r="V225" i="15"/>
  <c r="V88" i="15"/>
  <c r="W4" i="15" l="1"/>
  <c r="X3" i="15"/>
  <c r="Y4" i="15"/>
  <c r="Y6" i="15"/>
  <c r="Y5" i="15"/>
  <c r="Y3" i="15"/>
  <c r="X4" i="15"/>
  <c r="X6" i="15"/>
  <c r="X5" i="15"/>
  <c r="W5" i="15"/>
  <c r="W6" i="15"/>
  <c r="W3" i="15"/>
  <c r="V87" i="15"/>
  <c r="V129" i="15"/>
  <c r="V219" i="15"/>
  <c r="V108" i="15"/>
  <c r="V218" i="15" l="1"/>
  <c r="V7" i="15"/>
  <c r="V217" i="15" l="1"/>
  <c r="V4" i="15"/>
  <c r="V3" i="15"/>
  <c r="V6" i="15"/>
  <c r="V5" i="15"/>
  <c r="V216" i="15" l="1"/>
  <c r="J103" i="54" l="1"/>
  <c r="Q234" i="15"/>
  <c r="Q233" i="15" s="1"/>
  <c r="Q232" i="15" s="1"/>
  <c r="R234" i="15"/>
  <c r="S234" i="15"/>
  <c r="S233" i="15" s="1"/>
  <c r="S232" i="15" s="1"/>
  <c r="P234" i="15"/>
  <c r="P233" i="15" s="1"/>
  <c r="P232" i="15" s="1"/>
  <c r="I21" i="41"/>
  <c r="R233" i="15" l="1"/>
  <c r="Z234" i="15"/>
  <c r="K234" i="15"/>
  <c r="K233" i="15" s="1"/>
  <c r="K232" i="15" s="1"/>
  <c r="K231" i="15" s="1"/>
  <c r="L234" i="15"/>
  <c r="L233" i="15" s="1"/>
  <c r="L232" i="15" s="1"/>
  <c r="L231" i="15" s="1"/>
  <c r="M234" i="15"/>
  <c r="M233" i="15" s="1"/>
  <c r="M232" i="15" s="1"/>
  <c r="M231" i="15" s="1"/>
  <c r="N234" i="15"/>
  <c r="N233" i="15" s="1"/>
  <c r="N232" i="15" s="1"/>
  <c r="N231" i="15" s="1"/>
  <c r="O234" i="15"/>
  <c r="O233" i="15" s="1"/>
  <c r="O232" i="15" s="1"/>
  <c r="O231" i="15" s="1"/>
  <c r="P231" i="15"/>
  <c r="J234" i="15"/>
  <c r="J233" i="15" s="1"/>
  <c r="J232" i="15" s="1"/>
  <c r="J231" i="15" s="1"/>
  <c r="T235" i="15"/>
  <c r="R232" i="15" l="1"/>
  <c r="Z232" i="15" s="1"/>
  <c r="Z233" i="15"/>
  <c r="S231" i="15"/>
  <c r="Q231" i="15"/>
  <c r="T234" i="15"/>
  <c r="T233" i="15" s="1"/>
  <c r="T232" i="15" s="1"/>
  <c r="T231" i="15" s="1"/>
  <c r="M124" i="15"/>
  <c r="M95" i="15"/>
  <c r="T229" i="15"/>
  <c r="T228" i="15" s="1"/>
  <c r="T227" i="15" s="1"/>
  <c r="T226" i="15" s="1"/>
  <c r="T225" i="15" s="1"/>
  <c r="U229" i="15"/>
  <c r="S228" i="15"/>
  <c r="S227" i="15" s="1"/>
  <c r="S226" i="15" s="1"/>
  <c r="S225" i="15" s="1"/>
  <c r="R228" i="15"/>
  <c r="K228" i="15"/>
  <c r="K227" i="15" s="1"/>
  <c r="K226" i="15" s="1"/>
  <c r="K225" i="15" s="1"/>
  <c r="L228" i="15"/>
  <c r="M228" i="15"/>
  <c r="M227" i="15" s="1"/>
  <c r="M226" i="15" s="1"/>
  <c r="M225" i="15" s="1"/>
  <c r="N228" i="15"/>
  <c r="N227" i="15" s="1"/>
  <c r="N226" i="15" s="1"/>
  <c r="N225" i="15" s="1"/>
  <c r="O228" i="15"/>
  <c r="O227" i="15" s="1"/>
  <c r="O226" i="15" s="1"/>
  <c r="O225" i="15" s="1"/>
  <c r="P228" i="15"/>
  <c r="P227" i="15" s="1"/>
  <c r="P226" i="15" s="1"/>
  <c r="P225" i="15" s="1"/>
  <c r="Q228" i="15"/>
  <c r="Q227" i="15" s="1"/>
  <c r="Q226" i="15" s="1"/>
  <c r="Q225" i="15" s="1"/>
  <c r="J228" i="15"/>
  <c r="J227" i="15" s="1"/>
  <c r="J226" i="15" s="1"/>
  <c r="J225" i="15" s="1"/>
  <c r="K223" i="15"/>
  <c r="K222" i="15" s="1"/>
  <c r="K221" i="15" s="1"/>
  <c r="K220" i="15" s="1"/>
  <c r="K219" i="15" s="1"/>
  <c r="K218" i="15" s="1"/>
  <c r="K217" i="15" s="1"/>
  <c r="K216" i="15" s="1"/>
  <c r="L223" i="15"/>
  <c r="M223" i="15"/>
  <c r="M222" i="15" s="1"/>
  <c r="M221" i="15" s="1"/>
  <c r="M220" i="15" s="1"/>
  <c r="M219" i="15" s="1"/>
  <c r="M218" i="15" s="1"/>
  <c r="M217" i="15" s="1"/>
  <c r="M216" i="15" s="1"/>
  <c r="N223" i="15"/>
  <c r="N222" i="15" s="1"/>
  <c r="N221" i="15" s="1"/>
  <c r="N220" i="15" s="1"/>
  <c r="N219" i="15" s="1"/>
  <c r="N218" i="15" s="1"/>
  <c r="N217" i="15" s="1"/>
  <c r="N216" i="15" s="1"/>
  <c r="O223" i="15"/>
  <c r="O222" i="15" s="1"/>
  <c r="O221" i="15" s="1"/>
  <c r="O220" i="15" s="1"/>
  <c r="O219" i="15" s="1"/>
  <c r="O218" i="15" s="1"/>
  <c r="O217" i="15" s="1"/>
  <c r="O216" i="15" s="1"/>
  <c r="P223" i="15"/>
  <c r="P222" i="15" s="1"/>
  <c r="P221" i="15" s="1"/>
  <c r="P220" i="15" s="1"/>
  <c r="P219" i="15" s="1"/>
  <c r="P218" i="15" s="1"/>
  <c r="P217" i="15" s="1"/>
  <c r="P216" i="15" s="1"/>
  <c r="Q223" i="15"/>
  <c r="Q222" i="15" s="1"/>
  <c r="Q221" i="15" s="1"/>
  <c r="Q220" i="15" s="1"/>
  <c r="Q219" i="15" s="1"/>
  <c r="Q218" i="15" s="1"/>
  <c r="Q217" i="15" s="1"/>
  <c r="Q216" i="15" s="1"/>
  <c r="R223" i="15"/>
  <c r="S223" i="15"/>
  <c r="S222" i="15" s="1"/>
  <c r="S221" i="15" s="1"/>
  <c r="S220" i="15" s="1"/>
  <c r="S219" i="15" s="1"/>
  <c r="S218" i="15" s="1"/>
  <c r="S217" i="15" s="1"/>
  <c r="S216" i="15" s="1"/>
  <c r="T223" i="15"/>
  <c r="T222" i="15" s="1"/>
  <c r="T221" i="15" s="1"/>
  <c r="T220" i="15" s="1"/>
  <c r="T219" i="15" s="1"/>
  <c r="T218" i="15" s="1"/>
  <c r="T217" i="15" s="1"/>
  <c r="T216" i="15" s="1"/>
  <c r="U223" i="15"/>
  <c r="U222" i="15" s="1"/>
  <c r="U221" i="15" s="1"/>
  <c r="U220" i="15" s="1"/>
  <c r="U219" i="15" s="1"/>
  <c r="U218" i="15" s="1"/>
  <c r="U217" i="15" s="1"/>
  <c r="U216" i="15" s="1"/>
  <c r="J223" i="15"/>
  <c r="J222" i="15" s="1"/>
  <c r="J221" i="15" s="1"/>
  <c r="J220" i="15" s="1"/>
  <c r="J219" i="15" s="1"/>
  <c r="J218" i="15" s="1"/>
  <c r="J217" i="15" s="1"/>
  <c r="J216" i="15" s="1"/>
  <c r="K214" i="15"/>
  <c r="K213" i="15" s="1"/>
  <c r="K212" i="15" s="1"/>
  <c r="K211" i="15" s="1"/>
  <c r="L214" i="15"/>
  <c r="M214" i="15"/>
  <c r="M213" i="15" s="1"/>
  <c r="M212" i="15" s="1"/>
  <c r="M211" i="15" s="1"/>
  <c r="N214" i="15"/>
  <c r="N213" i="15" s="1"/>
  <c r="N212" i="15" s="1"/>
  <c r="N211" i="15" s="1"/>
  <c r="O214" i="15"/>
  <c r="O213" i="15" s="1"/>
  <c r="O212" i="15" s="1"/>
  <c r="O211" i="15" s="1"/>
  <c r="P214" i="15"/>
  <c r="P213" i="15" s="1"/>
  <c r="P212" i="15" s="1"/>
  <c r="P211" i="15" s="1"/>
  <c r="Q214" i="15"/>
  <c r="Q213" i="15" s="1"/>
  <c r="Q212" i="15" s="1"/>
  <c r="Q211" i="15" s="1"/>
  <c r="R214" i="15"/>
  <c r="S214" i="15"/>
  <c r="S213" i="15" s="1"/>
  <c r="S212" i="15" s="1"/>
  <c r="S211" i="15" s="1"/>
  <c r="T214" i="15"/>
  <c r="T213" i="15" s="1"/>
  <c r="T212" i="15" s="1"/>
  <c r="T211" i="15" s="1"/>
  <c r="U214" i="15"/>
  <c r="U213" i="15" s="1"/>
  <c r="U212" i="15" s="1"/>
  <c r="U211" i="15" s="1"/>
  <c r="J214" i="15"/>
  <c r="J213" i="15" s="1"/>
  <c r="J212" i="15" s="1"/>
  <c r="J211" i="15" s="1"/>
  <c r="U12" i="15"/>
  <c r="U13" i="15"/>
  <c r="U15" i="15"/>
  <c r="U17" i="15"/>
  <c r="U20" i="15"/>
  <c r="U21" i="15"/>
  <c r="U22" i="15"/>
  <c r="U25" i="15"/>
  <c r="U26" i="15"/>
  <c r="U27" i="15"/>
  <c r="U28" i="15"/>
  <c r="U29" i="15"/>
  <c r="U31" i="15"/>
  <c r="U32" i="15"/>
  <c r="U33" i="15"/>
  <c r="U34" i="15"/>
  <c r="U35" i="15"/>
  <c r="U37" i="15"/>
  <c r="U38" i="15"/>
  <c r="U40" i="15"/>
  <c r="U41" i="15"/>
  <c r="U42" i="15"/>
  <c r="U43" i="15"/>
  <c r="U44" i="15"/>
  <c r="U45" i="15"/>
  <c r="U57" i="15"/>
  <c r="U59" i="15"/>
  <c r="U62" i="15"/>
  <c r="U75" i="15"/>
  <c r="U86" i="15"/>
  <c r="U92" i="15"/>
  <c r="U93" i="15"/>
  <c r="U94" i="15"/>
  <c r="U102" i="15"/>
  <c r="U113" i="15"/>
  <c r="U114" i="15"/>
  <c r="U115" i="15"/>
  <c r="U117" i="15"/>
  <c r="U118" i="15"/>
  <c r="U120" i="15"/>
  <c r="U123" i="15"/>
  <c r="U128" i="15"/>
  <c r="T12" i="15"/>
  <c r="T13" i="15"/>
  <c r="T15" i="15"/>
  <c r="T17" i="15"/>
  <c r="T20" i="15"/>
  <c r="T21" i="15"/>
  <c r="T22" i="15"/>
  <c r="T25" i="15"/>
  <c r="T26" i="15"/>
  <c r="T27" i="15"/>
  <c r="T28" i="15"/>
  <c r="T29" i="15"/>
  <c r="T31" i="15"/>
  <c r="T32" i="15"/>
  <c r="T33" i="15"/>
  <c r="T34" i="15"/>
  <c r="T35" i="15"/>
  <c r="T37" i="15"/>
  <c r="T38" i="15"/>
  <c r="T40" i="15"/>
  <c r="T42" i="15"/>
  <c r="T43" i="15"/>
  <c r="T44" i="15"/>
  <c r="T45" i="15"/>
  <c r="T57" i="15"/>
  <c r="T59" i="15"/>
  <c r="T62" i="15"/>
  <c r="T86" i="15"/>
  <c r="T92" i="15"/>
  <c r="T93" i="15"/>
  <c r="T94" i="15"/>
  <c r="T102" i="15"/>
  <c r="T113" i="15"/>
  <c r="T115" i="15"/>
  <c r="T117" i="15"/>
  <c r="T118" i="15"/>
  <c r="T120" i="15"/>
  <c r="T123" i="15"/>
  <c r="T128" i="15"/>
  <c r="E62" i="43"/>
  <c r="C62" i="43"/>
  <c r="E32" i="43"/>
  <c r="D62" i="43"/>
  <c r="D32" i="43"/>
  <c r="R213" i="15" l="1"/>
  <c r="Z214" i="15"/>
  <c r="R222" i="15"/>
  <c r="Z223" i="15"/>
  <c r="R227" i="15"/>
  <c r="Z228" i="15"/>
  <c r="L222" i="15"/>
  <c r="L213" i="15"/>
  <c r="U228" i="15"/>
  <c r="U227" i="15" s="1"/>
  <c r="U226" i="15" s="1"/>
  <c r="U225" i="15" s="1"/>
  <c r="R231" i="15"/>
  <c r="Z231" i="15" s="1"/>
  <c r="L227" i="15"/>
  <c r="G32" i="43"/>
  <c r="F32" i="43"/>
  <c r="F62" i="43"/>
  <c r="G62" i="43"/>
  <c r="J210" i="15"/>
  <c r="C63" i="43"/>
  <c r="D63" i="43"/>
  <c r="E63" i="43"/>
  <c r="M200" i="15"/>
  <c r="N200" i="15"/>
  <c r="O200" i="15"/>
  <c r="P200" i="15"/>
  <c r="Q200" i="15"/>
  <c r="R200" i="15"/>
  <c r="Z200" i="15" s="1"/>
  <c r="S200" i="15"/>
  <c r="M188" i="15"/>
  <c r="N188" i="15"/>
  <c r="O188" i="15"/>
  <c r="P188" i="15"/>
  <c r="Q188" i="15"/>
  <c r="R188" i="15"/>
  <c r="Z188" i="15" s="1"/>
  <c r="S188" i="15"/>
  <c r="M177" i="15"/>
  <c r="N177" i="15"/>
  <c r="O177" i="15"/>
  <c r="P177" i="15"/>
  <c r="Q177" i="15"/>
  <c r="R177" i="15"/>
  <c r="Z177" i="15" s="1"/>
  <c r="S177" i="15"/>
  <c r="M64" i="15"/>
  <c r="M69" i="15"/>
  <c r="N69" i="15"/>
  <c r="O69" i="15"/>
  <c r="P69" i="15"/>
  <c r="Q69" i="15"/>
  <c r="R69" i="15"/>
  <c r="Z69" i="15" s="1"/>
  <c r="S69" i="15"/>
  <c r="M76" i="15"/>
  <c r="N76" i="15"/>
  <c r="O76" i="15"/>
  <c r="P76" i="15"/>
  <c r="Q76" i="15"/>
  <c r="R76" i="15"/>
  <c r="Z76" i="15" s="1"/>
  <c r="S76" i="15"/>
  <c r="M80" i="15"/>
  <c r="M79" i="15" s="1"/>
  <c r="M78" i="15" s="1"/>
  <c r="N80" i="15"/>
  <c r="N79" i="15" s="1"/>
  <c r="N78" i="15" s="1"/>
  <c r="O80" i="15"/>
  <c r="O79" i="15" s="1"/>
  <c r="O78" i="15" s="1"/>
  <c r="P80" i="15"/>
  <c r="P79" i="15" s="1"/>
  <c r="P78" i="15" s="1"/>
  <c r="Q80" i="15"/>
  <c r="Q79" i="15" s="1"/>
  <c r="Q78" i="15" s="1"/>
  <c r="R80" i="15"/>
  <c r="S80" i="15"/>
  <c r="S79" i="15" s="1"/>
  <c r="S78" i="15" s="1"/>
  <c r="M106" i="15"/>
  <c r="M105" i="15" s="1"/>
  <c r="M104" i="15" s="1"/>
  <c r="N106" i="15"/>
  <c r="N105" i="15" s="1"/>
  <c r="O106" i="15"/>
  <c r="O105" i="15" s="1"/>
  <c r="O104" i="15" s="1"/>
  <c r="P106" i="15"/>
  <c r="P105" i="15" s="1"/>
  <c r="Q106" i="15"/>
  <c r="Q105" i="15" s="1"/>
  <c r="Q103" i="15" s="1"/>
  <c r="R106" i="15"/>
  <c r="S106" i="15"/>
  <c r="S105" i="15" s="1"/>
  <c r="R133" i="15"/>
  <c r="Z133" i="15" s="1"/>
  <c r="S133" i="15"/>
  <c r="S158" i="15"/>
  <c r="R149" i="15"/>
  <c r="Z149" i="15" s="1"/>
  <c r="S149" i="15"/>
  <c r="R142" i="15"/>
  <c r="Z142" i="15" s="1"/>
  <c r="S142" i="15"/>
  <c r="R140" i="15"/>
  <c r="Z140" i="15" s="1"/>
  <c r="S140" i="15"/>
  <c r="R135" i="15"/>
  <c r="Z135" i="15" s="1"/>
  <c r="S135" i="15"/>
  <c r="R137" i="15"/>
  <c r="Z137" i="15" s="1"/>
  <c r="S137" i="15"/>
  <c r="R160" i="15"/>
  <c r="Z160" i="15" s="1"/>
  <c r="R151" i="15"/>
  <c r="Z151" i="15" s="1"/>
  <c r="S151" i="15"/>
  <c r="R144" i="15"/>
  <c r="Z144" i="15" s="1"/>
  <c r="S144" i="15"/>
  <c r="R98" i="15"/>
  <c r="S98" i="15"/>
  <c r="S97" i="15" s="1"/>
  <c r="Q160" i="15"/>
  <c r="Q159" i="15" s="1"/>
  <c r="Q158" i="15" s="1"/>
  <c r="Q156" i="15"/>
  <c r="Q155" i="15" s="1"/>
  <c r="Q151" i="15"/>
  <c r="Q149" i="15"/>
  <c r="Q144" i="15"/>
  <c r="Q142" i="15"/>
  <c r="Q140" i="15"/>
  <c r="Q137" i="15"/>
  <c r="Q135" i="15"/>
  <c r="Q133" i="15"/>
  <c r="Q119" i="15"/>
  <c r="R119" i="15"/>
  <c r="Z119" i="15" s="1"/>
  <c r="S119" i="15"/>
  <c r="Q116" i="15"/>
  <c r="Q39" i="15"/>
  <c r="R39" i="15"/>
  <c r="Z39" i="15" s="1"/>
  <c r="S39" i="15"/>
  <c r="R79" i="15" l="1"/>
  <c r="Z80" i="15"/>
  <c r="R105" i="15"/>
  <c r="Z105" i="15" s="1"/>
  <c r="Z106" i="15"/>
  <c r="R226" i="15"/>
  <c r="Z227" i="15"/>
  <c r="R221" i="15"/>
  <c r="Z222" i="15"/>
  <c r="R97" i="15"/>
  <c r="Z97" i="15" s="1"/>
  <c r="Z98" i="15"/>
  <c r="R212" i="15"/>
  <c r="Z213" i="15"/>
  <c r="L212" i="15"/>
  <c r="R159" i="15"/>
  <c r="Z159" i="15" s="1"/>
  <c r="L221" i="15"/>
  <c r="L226" i="15"/>
  <c r="G63" i="43"/>
  <c r="F63" i="43"/>
  <c r="M63" i="15"/>
  <c r="M7" i="15" s="1"/>
  <c r="T39" i="15"/>
  <c r="U39" i="15"/>
  <c r="U119" i="15"/>
  <c r="T119" i="15"/>
  <c r="S103" i="15"/>
  <c r="S104" i="15"/>
  <c r="R104" i="15"/>
  <c r="Z104" i="15" s="1"/>
  <c r="P104" i="15"/>
  <c r="P103" i="15"/>
  <c r="N104" i="15"/>
  <c r="N103" i="15"/>
  <c r="Q139" i="15"/>
  <c r="M103" i="15"/>
  <c r="O103" i="15"/>
  <c r="Q104" i="15"/>
  <c r="R132" i="15"/>
  <c r="Z132" i="15" s="1"/>
  <c r="S132" i="15"/>
  <c r="R139" i="15"/>
  <c r="Z139" i="15" s="1"/>
  <c r="S139" i="15"/>
  <c r="Q132" i="15"/>
  <c r="R100" i="15"/>
  <c r="Z100" i="15" s="1"/>
  <c r="Q249" i="15"/>
  <c r="R249" i="15"/>
  <c r="S249" i="15"/>
  <c r="Q247" i="15"/>
  <c r="R247" i="15"/>
  <c r="S247" i="15"/>
  <c r="Q165" i="15"/>
  <c r="R165" i="15"/>
  <c r="Z165" i="15" s="1"/>
  <c r="S165" i="15"/>
  <c r="Q127" i="15"/>
  <c r="Q126" i="15" s="1"/>
  <c r="Q125" i="15" s="1"/>
  <c r="Q124" i="15" s="1"/>
  <c r="R127" i="15"/>
  <c r="S127" i="15"/>
  <c r="Q122" i="15"/>
  <c r="Q121" i="15" s="1"/>
  <c r="R122" i="15"/>
  <c r="S122" i="15"/>
  <c r="R116" i="15"/>
  <c r="Z116" i="15" s="1"/>
  <c r="S116" i="15"/>
  <c r="Q112" i="15"/>
  <c r="R112" i="15"/>
  <c r="Z112" i="15" s="1"/>
  <c r="S112" i="15"/>
  <c r="Q101" i="15"/>
  <c r="Q100" i="15" s="1"/>
  <c r="S101" i="15"/>
  <c r="Q98" i="15"/>
  <c r="Q97" i="15" s="1"/>
  <c r="Q91" i="15"/>
  <c r="Q90" i="15" s="1"/>
  <c r="Q89" i="15" s="1"/>
  <c r="R91" i="15"/>
  <c r="S91" i="15"/>
  <c r="Q85" i="15"/>
  <c r="Q84" i="15" s="1"/>
  <c r="Q83" i="15" s="1"/>
  <c r="Q82" i="15" s="1"/>
  <c r="Q250" i="15" s="1"/>
  <c r="R85" i="15"/>
  <c r="S85" i="15"/>
  <c r="Q73" i="15"/>
  <c r="R73" i="15"/>
  <c r="Z73" i="15" s="1"/>
  <c r="S73" i="15"/>
  <c r="Q71" i="15"/>
  <c r="R71" i="15"/>
  <c r="Z71" i="15" s="1"/>
  <c r="S71" i="15"/>
  <c r="Q61" i="15"/>
  <c r="Q60" i="15" s="1"/>
  <c r="R61" i="15"/>
  <c r="S61" i="15"/>
  <c r="Q56" i="15"/>
  <c r="Q55" i="15" s="1"/>
  <c r="R56" i="15"/>
  <c r="S56" i="15"/>
  <c r="Q51" i="15"/>
  <c r="Q50" i="15" s="1"/>
  <c r="R51" i="15"/>
  <c r="S51" i="15"/>
  <c r="S50" i="15" s="1"/>
  <c r="Q47" i="15"/>
  <c r="Q46" i="15" s="1"/>
  <c r="R47" i="15"/>
  <c r="S47" i="15"/>
  <c r="S46" i="15" s="1"/>
  <c r="Q16" i="15"/>
  <c r="R16" i="15"/>
  <c r="Z16" i="15" s="1"/>
  <c r="S16" i="15"/>
  <c r="Q14" i="15"/>
  <c r="R14" i="15"/>
  <c r="Z14" i="15" s="1"/>
  <c r="S14" i="15"/>
  <c r="Q30" i="15"/>
  <c r="R30" i="15"/>
  <c r="Z30" i="15" s="1"/>
  <c r="S30" i="15"/>
  <c r="Q24" i="15"/>
  <c r="R24" i="15"/>
  <c r="Z24" i="15" s="1"/>
  <c r="S24" i="15"/>
  <c r="Q19" i="15"/>
  <c r="R19" i="15"/>
  <c r="Z19" i="15" s="1"/>
  <c r="S19" i="15"/>
  <c r="Q11" i="15"/>
  <c r="R11" i="15"/>
  <c r="Z11" i="15" s="1"/>
  <c r="S11" i="15"/>
  <c r="R103" i="15" l="1"/>
  <c r="Z103" i="15" s="1"/>
  <c r="R46" i="15"/>
  <c r="Z46" i="15" s="1"/>
  <c r="Z47" i="15"/>
  <c r="R121" i="15"/>
  <c r="Z121" i="15" s="1"/>
  <c r="Z122" i="15"/>
  <c r="R220" i="15"/>
  <c r="Z221" i="15"/>
  <c r="R60" i="15"/>
  <c r="Z60" i="15" s="1"/>
  <c r="Z61" i="15"/>
  <c r="R84" i="15"/>
  <c r="Z85" i="15"/>
  <c r="R225" i="15"/>
  <c r="Z226" i="15"/>
  <c r="R126" i="15"/>
  <c r="Z127" i="15"/>
  <c r="R211" i="15"/>
  <c r="Z211" i="15" s="1"/>
  <c r="Z212" i="15"/>
  <c r="R50" i="15"/>
  <c r="Z50" i="15" s="1"/>
  <c r="Z51" i="15"/>
  <c r="R90" i="15"/>
  <c r="Z91" i="15"/>
  <c r="R55" i="15"/>
  <c r="Z55" i="15" s="1"/>
  <c r="Z56" i="15"/>
  <c r="R78" i="15"/>
  <c r="Z78" i="15" s="1"/>
  <c r="Z79" i="15"/>
  <c r="L220" i="15"/>
  <c r="R158" i="15"/>
  <c r="Z158" i="15" s="1"/>
  <c r="L211" i="15"/>
  <c r="L225" i="15"/>
  <c r="Q131" i="15"/>
  <c r="Q130" i="15" s="1"/>
  <c r="Q129" i="15" s="1"/>
  <c r="Q10" i="15"/>
  <c r="U73" i="15"/>
  <c r="U11" i="15"/>
  <c r="T11" i="15"/>
  <c r="S121" i="15"/>
  <c r="T122" i="15"/>
  <c r="U122" i="15"/>
  <c r="S60" i="15"/>
  <c r="T61" i="15"/>
  <c r="U61" i="15"/>
  <c r="S100" i="15"/>
  <c r="S96" i="15" s="1"/>
  <c r="S95" i="15" s="1"/>
  <c r="T101" i="15"/>
  <c r="U101" i="15"/>
  <c r="T116" i="15"/>
  <c r="U116" i="15"/>
  <c r="U30" i="15"/>
  <c r="T30" i="15"/>
  <c r="T14" i="15"/>
  <c r="U14" i="15"/>
  <c r="S84" i="15"/>
  <c r="T85" i="15"/>
  <c r="U85" i="15"/>
  <c r="T16" i="15"/>
  <c r="U16" i="15"/>
  <c r="S90" i="15"/>
  <c r="T91" i="15"/>
  <c r="U91" i="15"/>
  <c r="S55" i="15"/>
  <c r="T56" i="15"/>
  <c r="U56" i="15"/>
  <c r="U19" i="15"/>
  <c r="T19" i="15"/>
  <c r="T112" i="15"/>
  <c r="U112" i="15"/>
  <c r="S126" i="15"/>
  <c r="U127" i="15"/>
  <c r="T127" i="15"/>
  <c r="T24" i="15"/>
  <c r="U24" i="15"/>
  <c r="S131" i="15"/>
  <c r="S130" i="15" s="1"/>
  <c r="S129" i="15" s="1"/>
  <c r="Q18" i="15"/>
  <c r="S111" i="15"/>
  <c r="R131" i="15"/>
  <c r="S18" i="15"/>
  <c r="Q96" i="15"/>
  <c r="R96" i="15"/>
  <c r="Z96" i="15" s="1"/>
  <c r="R18" i="15"/>
  <c r="Z18" i="15" s="1"/>
  <c r="Q54" i="15"/>
  <c r="R111" i="15"/>
  <c r="Q111" i="15"/>
  <c r="Q110" i="15" s="1"/>
  <c r="R68" i="15"/>
  <c r="S68" i="15"/>
  <c r="Q68" i="15"/>
  <c r="Q64" i="15" s="1"/>
  <c r="Q63" i="15" s="1"/>
  <c r="S10" i="15"/>
  <c r="R10" i="15"/>
  <c r="Z10" i="15" s="1"/>
  <c r="R54" i="15" l="1"/>
  <c r="Z54" i="15" s="1"/>
  <c r="R64" i="15"/>
  <c r="Z68" i="15"/>
  <c r="R110" i="15"/>
  <c r="Z111" i="15"/>
  <c r="R125" i="15"/>
  <c r="Z126" i="15"/>
  <c r="R219" i="15"/>
  <c r="Z220" i="15"/>
  <c r="R130" i="15"/>
  <c r="Z131" i="15"/>
  <c r="R89" i="15"/>
  <c r="Z89" i="15" s="1"/>
  <c r="Z90" i="15"/>
  <c r="Z225" i="15"/>
  <c r="Q240" i="15"/>
  <c r="R83" i="15"/>
  <c r="Z84" i="15"/>
  <c r="L219" i="15"/>
  <c r="Q8" i="15"/>
  <c r="Q7" i="15" s="1"/>
  <c r="U121" i="15"/>
  <c r="T121" i="15"/>
  <c r="R95" i="15"/>
  <c r="Q88" i="15"/>
  <c r="Q87" i="15" s="1"/>
  <c r="Q95" i="15"/>
  <c r="T95" i="15" s="1"/>
  <c r="S110" i="15"/>
  <c r="U111" i="15"/>
  <c r="T111" i="15"/>
  <c r="S64" i="15"/>
  <c r="U68" i="15"/>
  <c r="S89" i="15"/>
  <c r="S88" i="15" s="1"/>
  <c r="T90" i="15"/>
  <c r="U90" i="15"/>
  <c r="Q9" i="15"/>
  <c r="T60" i="15"/>
  <c r="U60" i="15"/>
  <c r="U10" i="15"/>
  <c r="T10" i="15"/>
  <c r="T96" i="15"/>
  <c r="U96" i="15"/>
  <c r="S54" i="15"/>
  <c r="T18" i="15"/>
  <c r="U18" i="15"/>
  <c r="U55" i="15"/>
  <c r="T55" i="15"/>
  <c r="S83" i="15"/>
  <c r="U84" i="15"/>
  <c r="T84" i="15"/>
  <c r="S125" i="15"/>
  <c r="S124" i="15" s="1"/>
  <c r="U126" i="15"/>
  <c r="T126" i="15"/>
  <c r="T100" i="15"/>
  <c r="U100" i="15"/>
  <c r="S8" i="15"/>
  <c r="R8" i="15"/>
  <c r="Z8" i="15" s="1"/>
  <c r="Q109" i="15"/>
  <c r="Q108" i="15" s="1"/>
  <c r="R9" i="15"/>
  <c r="Z9" i="15" s="1"/>
  <c r="Q248" i="15"/>
  <c r="S9" i="15"/>
  <c r="R88" i="15" l="1"/>
  <c r="R87" i="15" s="1"/>
  <c r="Z87" i="15" s="1"/>
  <c r="R82" i="15"/>
  <c r="Z83" i="15"/>
  <c r="R218" i="15"/>
  <c r="Z219" i="15"/>
  <c r="U95" i="15"/>
  <c r="Z95" i="15"/>
  <c r="Z88" i="15"/>
  <c r="R124" i="15"/>
  <c r="Z124" i="15" s="1"/>
  <c r="Z125" i="15"/>
  <c r="R109" i="15"/>
  <c r="R246" i="15" s="1"/>
  <c r="Z110" i="15"/>
  <c r="R129" i="15"/>
  <c r="Z129" i="15" s="1"/>
  <c r="Z130" i="15"/>
  <c r="R63" i="15"/>
  <c r="Z64" i="15"/>
  <c r="L218" i="15"/>
  <c r="T124" i="15"/>
  <c r="Q6" i="15"/>
  <c r="Q246" i="15"/>
  <c r="S63" i="15"/>
  <c r="U64" i="15"/>
  <c r="S87" i="15"/>
  <c r="T88" i="15"/>
  <c r="U88" i="15"/>
  <c r="S82" i="15"/>
  <c r="U83" i="15"/>
  <c r="T83" i="15"/>
  <c r="T8" i="15"/>
  <c r="U8" i="15"/>
  <c r="U89" i="15"/>
  <c r="T89" i="15"/>
  <c r="U9" i="15"/>
  <c r="T9" i="15"/>
  <c r="T125" i="15"/>
  <c r="U125" i="15"/>
  <c r="U54" i="15"/>
  <c r="T54" i="15"/>
  <c r="S109" i="15"/>
  <c r="S246" i="15" s="1"/>
  <c r="U110" i="15"/>
  <c r="T110" i="15"/>
  <c r="Q3" i="15"/>
  <c r="Q5" i="15"/>
  <c r="Q4" i="15"/>
  <c r="P19" i="15"/>
  <c r="U63" i="15" l="1"/>
  <c r="U124" i="15"/>
  <c r="Z63" i="15"/>
  <c r="R248" i="15"/>
  <c r="R108" i="15"/>
  <c r="Z108" i="15" s="1"/>
  <c r="Z109" i="15"/>
  <c r="R217" i="15"/>
  <c r="Z218" i="15"/>
  <c r="R7" i="15"/>
  <c r="R250" i="15"/>
  <c r="Z82" i="15"/>
  <c r="L217" i="15"/>
  <c r="S248" i="15"/>
  <c r="S250" i="15"/>
  <c r="U82" i="15"/>
  <c r="T82" i="15"/>
  <c r="S108" i="15"/>
  <c r="U109" i="15"/>
  <c r="T109" i="15"/>
  <c r="T87" i="15"/>
  <c r="U87" i="15"/>
  <c r="S7" i="15"/>
  <c r="P91" i="15"/>
  <c r="R5" i="15" l="1"/>
  <c r="Z5" i="15" s="1"/>
  <c r="R216" i="15"/>
  <c r="Z216" i="15" s="1"/>
  <c r="Z217" i="15"/>
  <c r="R6" i="15"/>
  <c r="Z6" i="15" s="1"/>
  <c r="Z7" i="15"/>
  <c r="R3" i="15"/>
  <c r="Z3" i="15" s="1"/>
  <c r="R4" i="15"/>
  <c r="Z4" i="15" s="1"/>
  <c r="L216" i="15"/>
  <c r="S6" i="15"/>
  <c r="T6" i="15" s="1"/>
  <c r="S4" i="15"/>
  <c r="S3" i="15"/>
  <c r="T3" i="15" s="1"/>
  <c r="S5" i="15"/>
  <c r="U5" i="15" s="1"/>
  <c r="T108" i="15"/>
  <c r="U108" i="15"/>
  <c r="U7" i="15"/>
  <c r="T7" i="15"/>
  <c r="K205" i="15"/>
  <c r="K204" i="15" s="1"/>
  <c r="K208" i="15"/>
  <c r="K207" i="15" s="1"/>
  <c r="K202" i="15"/>
  <c r="K201" i="15" s="1"/>
  <c r="K197" i="15"/>
  <c r="K195" i="15"/>
  <c r="K192" i="15"/>
  <c r="K190" i="15"/>
  <c r="K185" i="15"/>
  <c r="K184" i="15" s="1"/>
  <c r="K182" i="15"/>
  <c r="K181" i="15" s="1"/>
  <c r="J182" i="15"/>
  <c r="J181" i="15" s="1"/>
  <c r="K179" i="15"/>
  <c r="K178" i="15" s="1"/>
  <c r="K174" i="15"/>
  <c r="K172" i="15"/>
  <c r="K169" i="15"/>
  <c r="K167" i="15"/>
  <c r="K160" i="15"/>
  <c r="K159" i="15" s="1"/>
  <c r="K158" i="15" s="1"/>
  <c r="K156" i="15"/>
  <c r="K155" i="15" s="1"/>
  <c r="K151" i="15"/>
  <c r="K149" i="15"/>
  <c r="K142" i="15"/>
  <c r="K144" i="15"/>
  <c r="K140" i="15"/>
  <c r="K135" i="15"/>
  <c r="K137" i="15"/>
  <c r="K133" i="15"/>
  <c r="K127" i="15"/>
  <c r="K126" i="15" s="1"/>
  <c r="K125" i="15" s="1"/>
  <c r="K124" i="15" s="1"/>
  <c r="K122" i="15"/>
  <c r="K121" i="15" s="1"/>
  <c r="K119" i="15"/>
  <c r="K116" i="15"/>
  <c r="J119" i="15"/>
  <c r="J122" i="15"/>
  <c r="J121" i="15" s="1"/>
  <c r="J127" i="15"/>
  <c r="J126" i="15" s="1"/>
  <c r="J125" i="15" s="1"/>
  <c r="J124" i="15" s="1"/>
  <c r="J133" i="15"/>
  <c r="J135" i="15"/>
  <c r="J137" i="15"/>
  <c r="J140" i="15"/>
  <c r="J142" i="15"/>
  <c r="J144" i="15"/>
  <c r="J149" i="15"/>
  <c r="J151" i="15"/>
  <c r="J156" i="15"/>
  <c r="J155" i="15" s="1"/>
  <c r="J160" i="15"/>
  <c r="J159" i="15" s="1"/>
  <c r="J158" i="15" s="1"/>
  <c r="J167" i="15"/>
  <c r="J169" i="15"/>
  <c r="J172" i="15"/>
  <c r="J174" i="15"/>
  <c r="J179" i="15"/>
  <c r="J178" i="15" s="1"/>
  <c r="J185" i="15"/>
  <c r="J184" i="15" s="1"/>
  <c r="J190" i="15"/>
  <c r="J192" i="15"/>
  <c r="J195" i="15"/>
  <c r="J197" i="15"/>
  <c r="J202" i="15"/>
  <c r="J201" i="15" s="1"/>
  <c r="J205" i="15"/>
  <c r="J204" i="15" s="1"/>
  <c r="J208" i="15"/>
  <c r="J207" i="15" s="1"/>
  <c r="K112" i="15"/>
  <c r="K106" i="15"/>
  <c r="K105" i="15" s="1"/>
  <c r="K104" i="15" s="1"/>
  <c r="K101" i="15"/>
  <c r="K100" i="15" s="1"/>
  <c r="K98" i="15"/>
  <c r="K97" i="15" s="1"/>
  <c r="K91" i="15"/>
  <c r="K90" i="15" s="1"/>
  <c r="K89" i="15" s="1"/>
  <c r="K85" i="15"/>
  <c r="K84" i="15" s="1"/>
  <c r="K83" i="15" s="1"/>
  <c r="K82" i="15" s="1"/>
  <c r="K78" i="15"/>
  <c r="K76" i="15"/>
  <c r="K73" i="15"/>
  <c r="K71" i="15"/>
  <c r="K69" i="15"/>
  <c r="K61" i="15"/>
  <c r="K60" i="15" s="1"/>
  <c r="K56" i="15"/>
  <c r="K55" i="15" s="1"/>
  <c r="K51" i="15"/>
  <c r="K50" i="15" s="1"/>
  <c r="K39" i="15"/>
  <c r="K47" i="15"/>
  <c r="K46" i="15" s="1"/>
  <c r="K30" i="15"/>
  <c r="K24" i="15"/>
  <c r="K19" i="15"/>
  <c r="K16" i="15"/>
  <c r="K14" i="15"/>
  <c r="K11" i="15"/>
  <c r="U4" i="15" l="1"/>
  <c r="T4" i="15"/>
  <c r="U6" i="15"/>
  <c r="T5" i="15"/>
  <c r="U3" i="15"/>
  <c r="K194" i="15"/>
  <c r="K166" i="15"/>
  <c r="K54" i="15"/>
  <c r="K10" i="15"/>
  <c r="J194" i="15"/>
  <c r="K68" i="15"/>
  <c r="K64" i="15" s="1"/>
  <c r="K63" i="15" s="1"/>
  <c r="J189" i="15"/>
  <c r="K96" i="15"/>
  <c r="K171" i="15"/>
  <c r="K111" i="15"/>
  <c r="K110" i="15" s="1"/>
  <c r="K109" i="15" s="1"/>
  <c r="K108" i="15" s="1"/>
  <c r="J171" i="15"/>
  <c r="K189" i="15"/>
  <c r="K177" i="15"/>
  <c r="K103" i="15"/>
  <c r="J139" i="15"/>
  <c r="J132" i="15"/>
  <c r="J166" i="15"/>
  <c r="K200" i="15"/>
  <c r="K139" i="15"/>
  <c r="K132" i="15"/>
  <c r="J177" i="15"/>
  <c r="J200" i="15"/>
  <c r="K18" i="15"/>
  <c r="K88" i="15" l="1"/>
  <c r="K87" i="15" s="1"/>
  <c r="K95" i="15"/>
  <c r="K9" i="15"/>
  <c r="K8" i="15" s="1"/>
  <c r="K7" i="15" s="1"/>
  <c r="J187" i="15"/>
  <c r="K131" i="15"/>
  <c r="K130" i="15" s="1"/>
  <c r="K129" i="15" s="1"/>
  <c r="K187" i="15"/>
  <c r="J188" i="15"/>
  <c r="K164" i="15"/>
  <c r="K165" i="15"/>
  <c r="J164" i="15"/>
  <c r="J165" i="15"/>
  <c r="J131" i="15"/>
  <c r="J130" i="15" s="1"/>
  <c r="J129" i="15" s="1"/>
  <c r="K188" i="15"/>
  <c r="K163" i="15" l="1"/>
  <c r="K5" i="15" s="1"/>
  <c r="J163" i="15"/>
  <c r="P165" i="15"/>
  <c r="P158" i="15"/>
  <c r="P131" i="15"/>
  <c r="P127" i="15"/>
  <c r="P126" i="15" s="1"/>
  <c r="P125" i="15" s="1"/>
  <c r="P124" i="15" s="1"/>
  <c r="P122" i="15"/>
  <c r="P121" i="15" s="1"/>
  <c r="P119" i="15"/>
  <c r="P116" i="15"/>
  <c r="P112" i="15"/>
  <c r="P101" i="15"/>
  <c r="P100" i="15" s="1"/>
  <c r="P98" i="15"/>
  <c r="P97" i="15" s="1"/>
  <c r="P90" i="15"/>
  <c r="P89" i="15" s="1"/>
  <c r="P85" i="15"/>
  <c r="P84" i="15" s="1"/>
  <c r="P83" i="15" s="1"/>
  <c r="P82" i="15" s="1"/>
  <c r="P250" i="15" s="1"/>
  <c r="P73" i="15"/>
  <c r="P71" i="15"/>
  <c r="P61" i="15"/>
  <c r="P60" i="15" s="1"/>
  <c r="P56" i="15"/>
  <c r="P55" i="15" s="1"/>
  <c r="P51" i="15"/>
  <c r="P50" i="15" s="1"/>
  <c r="P47" i="15"/>
  <c r="P46" i="15" s="1"/>
  <c r="P39" i="15"/>
  <c r="P30" i="15"/>
  <c r="P24" i="15"/>
  <c r="P16" i="15"/>
  <c r="P14" i="15"/>
  <c r="P11" i="15"/>
  <c r="P249" i="15"/>
  <c r="P247" i="15"/>
  <c r="K6" i="15" l="1"/>
  <c r="K4" i="15"/>
  <c r="K3" i="15"/>
  <c r="P68" i="15"/>
  <c r="P64" i="15" s="1"/>
  <c r="P63" i="15" s="1"/>
  <c r="P130" i="15"/>
  <c r="P129" i="15" s="1"/>
  <c r="P54" i="15"/>
  <c r="P111" i="15"/>
  <c r="P110" i="15" s="1"/>
  <c r="P109" i="15" s="1"/>
  <c r="P108" i="15" s="1"/>
  <c r="P96" i="15"/>
  <c r="P18" i="15"/>
  <c r="P10" i="15"/>
  <c r="P88" i="15" l="1"/>
  <c r="P87" i="15" s="1"/>
  <c r="P95" i="15"/>
  <c r="P248" i="15"/>
  <c r="P9" i="15"/>
  <c r="P8" i="15"/>
  <c r="P7" i="15" s="1"/>
  <c r="P5" i="15" l="1"/>
  <c r="P246" i="15"/>
  <c r="P6" i="15" l="1"/>
  <c r="P3" i="15"/>
  <c r="P4" i="15"/>
  <c r="O249" i="15"/>
  <c r="N249" i="15"/>
  <c r="L249" i="15"/>
  <c r="O247" i="15"/>
  <c r="N247" i="15"/>
  <c r="L247" i="15"/>
  <c r="J245" i="15"/>
  <c r="L244" i="15"/>
  <c r="L200" i="15"/>
  <c r="L188" i="15"/>
  <c r="L177" i="15"/>
  <c r="O165" i="15"/>
  <c r="N165" i="15"/>
  <c r="L165" i="15"/>
  <c r="O158" i="15"/>
  <c r="N158" i="15"/>
  <c r="L158" i="15"/>
  <c r="O131" i="15"/>
  <c r="N131" i="15"/>
  <c r="L131" i="15"/>
  <c r="O127" i="15"/>
  <c r="O126" i="15" s="1"/>
  <c r="O125" i="15" s="1"/>
  <c r="O124" i="15" s="1"/>
  <c r="N127" i="15"/>
  <c r="N126" i="15" s="1"/>
  <c r="N125" i="15" s="1"/>
  <c r="N124" i="15" s="1"/>
  <c r="L127" i="15"/>
  <c r="O122" i="15"/>
  <c r="O121" i="15" s="1"/>
  <c r="N122" i="15"/>
  <c r="N121" i="15" s="1"/>
  <c r="L122" i="15"/>
  <c r="O119" i="15"/>
  <c r="N119" i="15"/>
  <c r="L119" i="15"/>
  <c r="O116" i="15"/>
  <c r="N116" i="15"/>
  <c r="L116" i="15"/>
  <c r="J116" i="15"/>
  <c r="O112" i="15"/>
  <c r="N112" i="15"/>
  <c r="L112" i="15"/>
  <c r="J112" i="15"/>
  <c r="L106" i="15"/>
  <c r="J106" i="15"/>
  <c r="J105" i="15" s="1"/>
  <c r="O101" i="15"/>
  <c r="O100" i="15" s="1"/>
  <c r="N101" i="15"/>
  <c r="N100" i="15" s="1"/>
  <c r="L101" i="15"/>
  <c r="J101" i="15"/>
  <c r="J100" i="15" s="1"/>
  <c r="O98" i="15"/>
  <c r="O97" i="15" s="1"/>
  <c r="N98" i="15"/>
  <c r="N97" i="15" s="1"/>
  <c r="L98" i="15"/>
  <c r="J98" i="15"/>
  <c r="J97" i="15" s="1"/>
  <c r="O91" i="15"/>
  <c r="O90" i="15" s="1"/>
  <c r="O89" i="15" s="1"/>
  <c r="N91" i="15"/>
  <c r="N90" i="15" s="1"/>
  <c r="N89" i="15" s="1"/>
  <c r="L91" i="15"/>
  <c r="J91" i="15"/>
  <c r="J90" i="15" s="1"/>
  <c r="J89" i="15" s="1"/>
  <c r="O85" i="15"/>
  <c r="O84" i="15" s="1"/>
  <c r="O83" i="15" s="1"/>
  <c r="O82" i="15" s="1"/>
  <c r="O250" i="15" s="1"/>
  <c r="N85" i="15"/>
  <c r="N84" i="15" s="1"/>
  <c r="N83" i="15" s="1"/>
  <c r="N82" i="15" s="1"/>
  <c r="N250" i="15" s="1"/>
  <c r="L85" i="15"/>
  <c r="J85" i="15"/>
  <c r="J84" i="15" s="1"/>
  <c r="J83" i="15" s="1"/>
  <c r="J82" i="15" s="1"/>
  <c r="J250" i="15" s="1"/>
  <c r="L80" i="15"/>
  <c r="J78" i="15"/>
  <c r="L76" i="15"/>
  <c r="J76" i="15"/>
  <c r="L75" i="15"/>
  <c r="O73" i="15"/>
  <c r="N73" i="15"/>
  <c r="J73" i="15"/>
  <c r="L70" i="15"/>
  <c r="J69" i="15"/>
  <c r="O61" i="15"/>
  <c r="O60" i="15" s="1"/>
  <c r="N61" i="15"/>
  <c r="N60" i="15" s="1"/>
  <c r="L61" i="15"/>
  <c r="J61" i="15"/>
  <c r="J60" i="15" s="1"/>
  <c r="O56" i="15"/>
  <c r="O55" i="15" s="1"/>
  <c r="N56" i="15"/>
  <c r="N55" i="15" s="1"/>
  <c r="L56" i="15"/>
  <c r="J56" i="15"/>
  <c r="J55" i="15" s="1"/>
  <c r="O51" i="15"/>
  <c r="O50" i="15" s="1"/>
  <c r="N51" i="15"/>
  <c r="N50" i="15" s="1"/>
  <c r="L51" i="15"/>
  <c r="J51" i="15"/>
  <c r="J50" i="15" s="1"/>
  <c r="O47" i="15"/>
  <c r="O46" i="15" s="1"/>
  <c r="N47" i="15"/>
  <c r="N46" i="15" s="1"/>
  <c r="L47" i="15"/>
  <c r="J47" i="15"/>
  <c r="J46" i="15" s="1"/>
  <c r="O39" i="15"/>
  <c r="N39" i="15"/>
  <c r="L39" i="15"/>
  <c r="J39" i="15"/>
  <c r="O30" i="15"/>
  <c r="N30" i="15"/>
  <c r="L30" i="15"/>
  <c r="J30" i="15"/>
  <c r="O24" i="15"/>
  <c r="N24" i="15"/>
  <c r="L24" i="15"/>
  <c r="J24" i="15"/>
  <c r="O19" i="15"/>
  <c r="N19" i="15"/>
  <c r="L19" i="15"/>
  <c r="J19" i="15"/>
  <c r="O16" i="15"/>
  <c r="N16" i="15"/>
  <c r="L16" i="15"/>
  <c r="J16" i="15"/>
  <c r="O14" i="15"/>
  <c r="N14" i="15"/>
  <c r="L14" i="15"/>
  <c r="J14" i="15"/>
  <c r="O11" i="15"/>
  <c r="N11" i="15"/>
  <c r="L11" i="15"/>
  <c r="J11" i="15"/>
  <c r="L46" i="15" l="1"/>
  <c r="L69" i="15"/>
  <c r="L79" i="15"/>
  <c r="L50" i="15"/>
  <c r="L73" i="15"/>
  <c r="L60" i="15"/>
  <c r="L54" i="15" s="1"/>
  <c r="L84" i="15"/>
  <c r="L97" i="15"/>
  <c r="L105" i="15"/>
  <c r="L103" i="15" s="1"/>
  <c r="L126" i="15"/>
  <c r="L121" i="15"/>
  <c r="L100" i="15"/>
  <c r="L90" i="15"/>
  <c r="L55" i="15"/>
  <c r="N111" i="15"/>
  <c r="N110" i="15" s="1"/>
  <c r="N109" i="15" s="1"/>
  <c r="N108" i="15" s="1"/>
  <c r="N96" i="15"/>
  <c r="J10" i="15"/>
  <c r="O96" i="15"/>
  <c r="L111" i="15"/>
  <c r="O111" i="15"/>
  <c r="O110" i="15" s="1"/>
  <c r="O109" i="15" s="1"/>
  <c r="O108" i="15" s="1"/>
  <c r="O130" i="15"/>
  <c r="O129" i="15" s="1"/>
  <c r="J54" i="15"/>
  <c r="O54" i="15"/>
  <c r="L130" i="15"/>
  <c r="N10" i="15"/>
  <c r="O10" i="15"/>
  <c r="J18" i="15"/>
  <c r="J96" i="15"/>
  <c r="N18" i="15"/>
  <c r="L18" i="15"/>
  <c r="J111" i="15"/>
  <c r="J110" i="15" s="1"/>
  <c r="J109" i="15" s="1"/>
  <c r="J108" i="15" s="1"/>
  <c r="N54" i="15"/>
  <c r="O18" i="15"/>
  <c r="N130" i="15"/>
  <c r="N129" i="15" s="1"/>
  <c r="L10" i="15"/>
  <c r="J104" i="15"/>
  <c r="J103" i="15"/>
  <c r="L104" i="15" l="1"/>
  <c r="L83" i="15"/>
  <c r="L78" i="15"/>
  <c r="L129" i="15"/>
  <c r="L125" i="15"/>
  <c r="L110" i="15"/>
  <c r="L96" i="15"/>
  <c r="L89" i="15"/>
  <c r="O88" i="15"/>
  <c r="O87" i="15" s="1"/>
  <c r="O95" i="15"/>
  <c r="J88" i="15"/>
  <c r="J95" i="15"/>
  <c r="N88" i="15"/>
  <c r="N87" i="15" s="1"/>
  <c r="N95" i="15"/>
  <c r="J249" i="15"/>
  <c r="J9" i="15"/>
  <c r="J8" i="15" s="1"/>
  <c r="J246" i="15" s="1"/>
  <c r="O8" i="15"/>
  <c r="N9" i="15"/>
  <c r="J247" i="15"/>
  <c r="O9" i="15"/>
  <c r="N8" i="15"/>
  <c r="J87" i="15"/>
  <c r="L8" i="15"/>
  <c r="L9" i="15"/>
  <c r="L82" i="15" l="1"/>
  <c r="L124" i="15"/>
  <c r="L109" i="15"/>
  <c r="L95" i="15"/>
  <c r="L88" i="15"/>
  <c r="N246" i="15"/>
  <c r="O246" i="15"/>
  <c r="L250" i="15" l="1"/>
  <c r="L108" i="15"/>
  <c r="L87" i="15"/>
  <c r="L246" i="15"/>
  <c r="N71" i="15"/>
  <c r="N68" i="15" s="1"/>
  <c r="N64" i="15" s="1"/>
  <c r="N63" i="15" s="1"/>
  <c r="N7" i="15" s="1"/>
  <c r="O71" i="15"/>
  <c r="L71" i="15"/>
  <c r="L68" i="15" l="1"/>
  <c r="L64" i="15" s="1"/>
  <c r="O68" i="15"/>
  <c r="O64" i="15" s="1"/>
  <c r="O63" i="15" s="1"/>
  <c r="O7" i="15" s="1"/>
  <c r="L63" i="15" l="1"/>
  <c r="N248" i="15" l="1"/>
  <c r="L7" i="15"/>
  <c r="L248" i="15"/>
  <c r="O248" i="15"/>
  <c r="O4" i="15" l="1"/>
  <c r="O3" i="15"/>
  <c r="O6" i="15"/>
  <c r="O5" i="15"/>
  <c r="N3" i="15"/>
  <c r="N6" i="15"/>
  <c r="N4" i="15"/>
  <c r="N5" i="15"/>
  <c r="L5" i="15"/>
  <c r="L6" i="15"/>
  <c r="L3" i="15"/>
  <c r="L4" i="15"/>
  <c r="J71" i="15"/>
  <c r="J68" i="15" s="1"/>
  <c r="J64" i="15" l="1"/>
  <c r="J63" i="15" l="1"/>
  <c r="J248" i="15" l="1"/>
  <c r="J7" i="15"/>
  <c r="J3" i="15" l="1"/>
  <c r="J4" i="15"/>
  <c r="J5" i="15"/>
  <c r="J6" i="15"/>
</calcChain>
</file>

<file path=xl/comments1.xml><?xml version="1.0" encoding="utf-8"?>
<comments xmlns="http://schemas.openxmlformats.org/spreadsheetml/2006/main">
  <authors>
    <author>Kristina Ivancic</author>
  </authors>
  <commentList>
    <comment ref="J3" authorId="0" shapeId="0">
      <text>
        <r>
          <rPr>
            <b/>
            <sz val="9"/>
            <color indexed="81"/>
            <rFont val="Segoe UI"/>
            <charset val="1"/>
          </rPr>
          <t>Kristina Ivancic:</t>
        </r>
        <r>
          <rPr>
            <sz val="9"/>
            <color indexed="81"/>
            <rFont val="Segoe UI"/>
            <charset val="1"/>
          </rPr>
          <t xml:space="preserve">
Plan 2 Rebalans nakon smanjenja i povećanja</t>
        </r>
      </text>
    </comment>
  </commentList>
</comments>
</file>

<file path=xl/connections.xml><?xml version="1.0" encoding="utf-8"?>
<connections xmlns="http://schemas.openxmlformats.org/spreadsheetml/2006/main">
  <connection id="1" name="Query - BazaZaUpit" description="Connection to the 'BazaZaUpit' query in the workbook." type="100" refreshedVersion="6" minRefreshableVersion="5">
    <extLst>
      <ext xmlns:x15="http://schemas.microsoft.com/office/spreadsheetml/2010/11/main" uri="{DE250136-89BD-433C-8126-D09CA5730AF9}">
        <x15:connection id="1925fd30-4827-4f7a-a19a-d1edc34b8b83"/>
      </ext>
    </extLst>
  </connection>
  <connection id="2" keepAlive="1" name="Query - KonPlanZADNJI" description="Connection to the 'KonPlanZADNJI' query in the workbook." type="5" refreshedVersion="0" background="1">
    <dbPr connection="Provider=Microsoft.Mashup.OleDb.1;Data Source=$Workbook$;Location=KonPlanZADNJI" command="SELECT * FROM [KonPlanZADNJI]"/>
  </connection>
  <connection id="3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4" keepAlive="1" name="Upit – KontniPlan" description="Veza s upitom 'KontniPlan' u radnoj knjizi." type="5" refreshedVersion="0" background="1" saveData="1">
    <dbPr connection="Provider=Microsoft.Mashup.OleDb.1;Data Source=$Workbook$;Location=KontniPlan" command="SELECT * FROM [KontniPlan]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BazaZaUpit].[Konto Broj i Naziv 1].&amp;[3 Rashodi poslovanja],[BazaZaUpit].[Konto Broj i Naziv 1].&amp;[4 Rashodi za nabavu nefinancijske imovine]}"/>
    <s v="{[BazaZaUpit].[PRIHODI BROJ I NAZIV 1].&amp;[6 Prihodi poslovanja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<sst xmlns="http://schemas.openxmlformats.org/spreadsheetml/2006/main" count="2218" uniqueCount="423">
  <si>
    <t>Račun</t>
  </si>
  <si>
    <t>Naziv računa</t>
  </si>
  <si>
    <t>RAZDJEL 185 DRŽAVNI URED ZA REVIZIJU</t>
  </si>
  <si>
    <t>GLAVA 18505</t>
  </si>
  <si>
    <t>22 FINANCIJSKI I FISKALNI SUSTAV</t>
  </si>
  <si>
    <t>K665001</t>
  </si>
  <si>
    <t>K665002</t>
  </si>
  <si>
    <t>Plaće za redovni rad</t>
  </si>
  <si>
    <t>Plaće</t>
  </si>
  <si>
    <t>Ostali rashodi za zaposlene</t>
  </si>
  <si>
    <t>Doprinosi za plaće</t>
  </si>
  <si>
    <t>Rashodi za zaposlene</t>
  </si>
  <si>
    <t>Službena putovanja</t>
  </si>
  <si>
    <t>Naknade troškova zaposlenima</t>
  </si>
  <si>
    <t>Službena radna i zaštitna odjeća i obuća</t>
  </si>
  <si>
    <t>Rashodi za materijal i energiju</t>
  </si>
  <si>
    <t>Komunalne usluge</t>
  </si>
  <si>
    <t>Rashodi za usluge</t>
  </si>
  <si>
    <t>Premije osiguranja</t>
  </si>
  <si>
    <t>Reprezentacija</t>
  </si>
  <si>
    <t>Ostali nespomenuti rashodi poslovanja</t>
  </si>
  <si>
    <t>Materijalni rashodi</t>
  </si>
  <si>
    <t>Ostali financijski rashodi</t>
  </si>
  <si>
    <t>Financijski rashodi</t>
  </si>
  <si>
    <t>Ostale naknade građanima i kućanstvima iz proračuna</t>
  </si>
  <si>
    <t>Postrojenja i oprema</t>
  </si>
  <si>
    <t>Rashodi za nabavu proizvedene dugotrajne imovine</t>
  </si>
  <si>
    <t>Prijevozna sredstva</t>
  </si>
  <si>
    <t>2208 DJELOVANJE DRŽAVNOG UREDA ZA REVIZIJU</t>
  </si>
  <si>
    <t>Plaće za prekovremeni rad</t>
  </si>
  <si>
    <t>IZVOR 11</t>
  </si>
  <si>
    <t>IZVOR 31</t>
  </si>
  <si>
    <t>Nematerijalna imovina</t>
  </si>
  <si>
    <t>Kamate za primljene kredite i zajmove</t>
  </si>
  <si>
    <t>Materijal i dijelovi za tekuće i investicijsko održavanje</t>
  </si>
  <si>
    <t>OPĆI PRIHODI I PRIMICI</t>
  </si>
  <si>
    <t>INFORMATIZACIJA</t>
  </si>
  <si>
    <t>VLASTITI PRIHODI</t>
  </si>
  <si>
    <t>OBNOVA VOZNOG PARKA</t>
  </si>
  <si>
    <t>DONOS NEUTROŠENIH PRIHODA IZ PRETHODNE GODINE</t>
  </si>
  <si>
    <t>ODNOS NEUTROŠENIH PRIHODA U SLJEDEĆU GODINU</t>
  </si>
  <si>
    <t>Materijal i sirovine</t>
  </si>
  <si>
    <t xml:space="preserve">Službena putovanja </t>
  </si>
  <si>
    <t xml:space="preserve">Stručno usavršavanje zaposlenika </t>
  </si>
  <si>
    <t xml:space="preserve">Ostale naknade troškova zaposlenima </t>
  </si>
  <si>
    <t xml:space="preserve">Energija </t>
  </si>
  <si>
    <t xml:space="preserve">Sitni inventar i autogume </t>
  </si>
  <si>
    <t xml:space="preserve">Usluge telefona, pošte i prijevoza </t>
  </si>
  <si>
    <t>Usluge promidžbe i informiranja</t>
  </si>
  <si>
    <t xml:space="preserve">Zakupnine i najamnine </t>
  </si>
  <si>
    <t xml:space="preserve">Intelektualne i osobne usluge </t>
  </si>
  <si>
    <t xml:space="preserve">Računalne usluge </t>
  </si>
  <si>
    <t xml:space="preserve">Ostale usluge </t>
  </si>
  <si>
    <t xml:space="preserve">Pristojbe i naknade </t>
  </si>
  <si>
    <t xml:space="preserve">Ostali nespomenuti rashodi poslovanja </t>
  </si>
  <si>
    <t xml:space="preserve">Bankarske usluge i usluge platnog prometa </t>
  </si>
  <si>
    <t xml:space="preserve">Uredska oprema i namještaj </t>
  </si>
  <si>
    <t xml:space="preserve">Komunikacijska oprema </t>
  </si>
  <si>
    <t>Oprema za održavanje i zaštitu</t>
  </si>
  <si>
    <t xml:space="preserve">Usluge tekućeg i investicijskog održavanja </t>
  </si>
  <si>
    <t xml:space="preserve">Zakupnine i najmanine </t>
  </si>
  <si>
    <t xml:space="preserve">Licence </t>
  </si>
  <si>
    <t>Energija</t>
  </si>
  <si>
    <t>Sitni inventar i autogume</t>
  </si>
  <si>
    <t>Usluge tekućeg i investicijskog održavanja</t>
  </si>
  <si>
    <t xml:space="preserve">Kamate za primljene kredite i zajmove od kreditnih i ostalih institucija izvan javnog sektora </t>
  </si>
  <si>
    <t xml:space="preserve">Prijevozna sredstva u cestovnom prometu </t>
  </si>
  <si>
    <t>UKUPNO IZVOR 11</t>
  </si>
  <si>
    <t>UKUPNO IZVOR 31</t>
  </si>
  <si>
    <t>Dodatna ulaganja na građevinskim objektima</t>
  </si>
  <si>
    <t>Intelektualne i osobne usluge</t>
  </si>
  <si>
    <t>T665008</t>
  </si>
  <si>
    <t>Plaće za redovan rad</t>
  </si>
  <si>
    <t>Doprinosi za obvezno zdravstveno osiguranje</t>
  </si>
  <si>
    <t>Doprinosi na plaće</t>
  </si>
  <si>
    <t>Uredski materijal i ostali materijalni rashodi</t>
  </si>
  <si>
    <t>Bankarske usluge i usluge platnog prometa</t>
  </si>
  <si>
    <t>Uredska oprema i namještaj</t>
  </si>
  <si>
    <t>TWINNING PROJEKT IPA/2020/420-330 "Jačanje vanjske revizije i parlamentarnog nadzora, Sjeverna Makedonija"</t>
  </si>
  <si>
    <t>"Unaprjeđivanje, modernizacija i digitalizacija poslovnih procesa i revizijskih postupaka u Državnom uredu za reviziju"</t>
  </si>
  <si>
    <t>IZVOR 12</t>
  </si>
  <si>
    <t>SREDSTVA UČEŠĆA ZA POMOĆI</t>
  </si>
  <si>
    <t>Plaće za zaposlene</t>
  </si>
  <si>
    <t>Stručno usavršavanje zaposlenika</t>
  </si>
  <si>
    <t>Nakande troškova zaposlenima</t>
  </si>
  <si>
    <t>Licence</t>
  </si>
  <si>
    <t>Rashodi za nabavu neproizvedene dugotrajne imovine</t>
  </si>
  <si>
    <t xml:space="preserve">Dodatna ulaganja na postrojenjima i opremi </t>
  </si>
  <si>
    <t xml:space="preserve">Rashodi za dodatna ulaganja na nefinancijskoj imovini </t>
  </si>
  <si>
    <t>IZVOR 561</t>
  </si>
  <si>
    <t>EUROPSKI SOCIJALNI FOND</t>
  </si>
  <si>
    <t>UKUPNO IZVOR 12</t>
  </si>
  <si>
    <t>UKUPNO IZVOR 56</t>
  </si>
  <si>
    <t>A665000</t>
  </si>
  <si>
    <t>Rashodi za nabavu proizvede dugotrajne imovine</t>
  </si>
  <si>
    <t>Zakupnine i najamnine</t>
  </si>
  <si>
    <t>UKUPNO IZVOR 57</t>
  </si>
  <si>
    <t>T665009</t>
  </si>
  <si>
    <t>IZVOR 5761</t>
  </si>
  <si>
    <t>FOND SOLIDARNOSTI EU - potres ožujak 2020.</t>
  </si>
  <si>
    <t>Rashodi za dodatna ulaganja na nefinancijskoj imovini</t>
  </si>
  <si>
    <t>Ostale usluge</t>
  </si>
  <si>
    <t>Naknade za prijevoz za rad na terenu i odvojeni život</t>
  </si>
  <si>
    <t xml:space="preserve">Uredski materijal i ostali materijalni rashodi </t>
  </si>
  <si>
    <t>Zdravstvene i veterinarske usluge</t>
  </si>
  <si>
    <t>Naknade za rad predstavničkih i izvršnih tijela, povjerenstava i slično</t>
  </si>
  <si>
    <t>Članarine i norme</t>
  </si>
  <si>
    <t>Negativne tečajne razlike i razlike zbog primjene valutne klauzule</t>
  </si>
  <si>
    <t>Naknade građanima i kućanstvima u novcu</t>
  </si>
  <si>
    <t>Naknade građanima i kućanstvima na temelju osiguranja i druge naknade</t>
  </si>
  <si>
    <t>Komunikacijska oprema</t>
  </si>
  <si>
    <t>Naknade troškova osobama izvan radnog odnosa</t>
  </si>
  <si>
    <t>Rashodi za nabavu nefinancijske imovine</t>
  </si>
  <si>
    <t>Rashodi poslovanja</t>
  </si>
  <si>
    <t>Usluge telefona, pošte i prijevoza</t>
  </si>
  <si>
    <t>Natpisi redaka</t>
  </si>
  <si>
    <t>EUR</t>
  </si>
  <si>
    <t>Projekcija za 2025. EUR</t>
  </si>
  <si>
    <t>Prihodi 1</t>
  </si>
  <si>
    <t>Prihodi 2</t>
  </si>
  <si>
    <t>6 Prihodi poslovanja</t>
  </si>
  <si>
    <t>67 Prihodi iz nadležnog proračuna i od HZZO-a temeljem ugovornih obveza</t>
  </si>
  <si>
    <t>66 Prihodi od prodaje proizvoda i robe te pruženih usluga i prihodi od donacija</t>
  </si>
  <si>
    <t>63 Pomoći iz inozemstva i od subjekata unutar općeg proračuna</t>
  </si>
  <si>
    <t>Z999</t>
  </si>
  <si>
    <t>PRERAČUNAVANJE</t>
  </si>
  <si>
    <t>Prihodi od prodaje nefinacijske imovine</t>
  </si>
  <si>
    <t>7 Prihodi od prodaje nefinacijske imovine</t>
  </si>
  <si>
    <t>IZVOR TUĐI</t>
  </si>
  <si>
    <t>PRIMICI I IZDACI</t>
  </si>
  <si>
    <t>Izdaci za financijsku imovinu i otplate zajmova</t>
  </si>
  <si>
    <t>Primici od financijske imovine i zaduživanja</t>
  </si>
  <si>
    <t>PRIJENOS SREDSTAVA IZ PRETHODNE GODINE</t>
  </si>
  <si>
    <t>PRIJENOS SREDSTAVA U SLJEDEĆU GODINU</t>
  </si>
  <si>
    <t xml:space="preserve">PRIJENOS I DONOS </t>
  </si>
  <si>
    <t>3 Rashodi poslovanja</t>
  </si>
  <si>
    <t>32 Materijalni rashodi</t>
  </si>
  <si>
    <t>323 Rashodi za usluge</t>
  </si>
  <si>
    <t>8 Primici od financijske imovine i zaduživanja</t>
  </si>
  <si>
    <t>81 Primici od financijske imovine i zaduživanja</t>
  </si>
  <si>
    <t>811 Primici od financijske imovine i zaduživanja</t>
  </si>
  <si>
    <t>5 Izdaci za financijsku imovinu i otplate zajmova</t>
  </si>
  <si>
    <t>51 Izdaci za financijsku imovinu i otplate zajmova</t>
  </si>
  <si>
    <t>511 Izdaci za financijsku imovinu i otplate zajmova</t>
  </si>
  <si>
    <t>PRIHODI PO IZVORIMA</t>
  </si>
  <si>
    <t>1 Opći prihodi i primici</t>
  </si>
  <si>
    <t>3 Vlastiti prihodi</t>
  </si>
  <si>
    <t>5 Pomoći</t>
  </si>
  <si>
    <t>Primici i izdaci</t>
  </si>
  <si>
    <t>K665001 INFORMATIZACIJA</t>
  </si>
  <si>
    <t>IZVOR 11 OPĆI PRIHODI I PRIMICI</t>
  </si>
  <si>
    <t>3235 Zakupnine i najamnine</t>
  </si>
  <si>
    <t>I. OPĆI DIO</t>
  </si>
  <si>
    <t>PRIHODI UKUPNO</t>
  </si>
  <si>
    <t>RASHODI UKUPNO</t>
  </si>
  <si>
    <t>RAZLIKA - VIŠAK / MANJAK</t>
  </si>
  <si>
    <t>NETO FINANCIRANJE</t>
  </si>
  <si>
    <t>VIŠAK / MANJAK + NETO FINANCIRANJE</t>
  </si>
  <si>
    <t>011 Izvršna i zakonodavna tijela, financijski i fiskalni poslovi</t>
  </si>
  <si>
    <t>Plan za 2024. EUR</t>
  </si>
  <si>
    <t>Projekcija za 2026. EUR</t>
  </si>
  <si>
    <t>Izvršenje za 2022. EUR</t>
  </si>
  <si>
    <t>Plan za 2022. EUR</t>
  </si>
  <si>
    <t xml:space="preserve"> FINANCIJSKI PLAN ZA 2024. I PROJEKCIJE ZA 20255. I 2026. U EUR</t>
  </si>
  <si>
    <t>Izvršenje za 2023. EUR</t>
  </si>
  <si>
    <t>3232 Usluge tekućeg i investicijskog održavanja</t>
  </si>
  <si>
    <t>3238 Računalne usluge</t>
  </si>
  <si>
    <t>Razred / Skupina / Izvor</t>
  </si>
  <si>
    <t>01 Opće i javne usluge</t>
  </si>
  <si>
    <t>Konto Broj i Naziv</t>
  </si>
  <si>
    <t>4 Rashodi za nabavu nefinancijske imovine</t>
  </si>
  <si>
    <t xml:space="preserve">9 PRIJENOS I DONOS </t>
  </si>
  <si>
    <t>31 Rashodi za zaposlene</t>
  </si>
  <si>
    <t>34 Financijski rashodi</t>
  </si>
  <si>
    <t>37 Naknade građanima i kućanstvima na temelju osiguranja i druge naknade</t>
  </si>
  <si>
    <t>41 Rashodi za nabavu neproizvedene dugotrajne imovine</t>
  </si>
  <si>
    <t>42 Rashodi za nabavu proizvedene dugotrajne imovine</t>
  </si>
  <si>
    <t>45 Rashodi za dodatna ulaganja na nefinancijskoj imovini</t>
  </si>
  <si>
    <t>71 Prihodi od prodaje nefinacijske imovine</t>
  </si>
  <si>
    <t xml:space="preserve">92 PRIJENOS I DONOS </t>
  </si>
  <si>
    <t>311 Plaće</t>
  </si>
  <si>
    <t>312 Ostali rashodi za zaposlene</t>
  </si>
  <si>
    <t>313 Doprinosi za plaće</t>
  </si>
  <si>
    <t>321 Naknade troškova zaposlenima</t>
  </si>
  <si>
    <t>322 Rashodi za materijal i energiju</t>
  </si>
  <si>
    <t>324 Naknade troškova osobama izvan radnog odnosa</t>
  </si>
  <si>
    <t>329 Ostali nespomenuti rashodi poslovanja</t>
  </si>
  <si>
    <t>342 Kamate za primljene kredite i zajmove</t>
  </si>
  <si>
    <t>343 Ostali financijski rashodi</t>
  </si>
  <si>
    <t>372 Ostale naknade građanima i kućanstvima iz proračuna</t>
  </si>
  <si>
    <t>412 Nematerijalna imovina</t>
  </si>
  <si>
    <t>422 Postrojenja i oprema</t>
  </si>
  <si>
    <t>423 Prijevozna sredstva</t>
  </si>
  <si>
    <t>451 Dodatna ulaganja na građevinskim objektima</t>
  </si>
  <si>
    <t xml:space="preserve">452 Dodatna ulaganja na postrojenjima i opremi </t>
  </si>
  <si>
    <t>711 Prihodi od prodaje nefinacijske imovine</t>
  </si>
  <si>
    <t xml:space="preserve">921 PRIJENOS I DONOS </t>
  </si>
  <si>
    <t>3111 Plaće za redovni rad</t>
  </si>
  <si>
    <t>3113 Plaće za prekovremeni rad</t>
  </si>
  <si>
    <t>3121 Ostali rashodi za zaposlene</t>
  </si>
  <si>
    <t>3132 Doprinosi za obvezno zdravstveno osiguranje</t>
  </si>
  <si>
    <t xml:space="preserve">3211 Službena putovanja </t>
  </si>
  <si>
    <t>3212 Naknade za prijevoz za rad na terenu i odvojeni život</t>
  </si>
  <si>
    <t xml:space="preserve">3213 Stručno usavršavanje zaposlenika </t>
  </si>
  <si>
    <t xml:space="preserve">3214 Ostale naknade troškova zaposlenima </t>
  </si>
  <si>
    <t xml:space="preserve">3221 Uredski materijal i ostali materijalni rashodi </t>
  </si>
  <si>
    <t>3222 Materijal i sirovine</t>
  </si>
  <si>
    <t xml:space="preserve">3223 Energija </t>
  </si>
  <si>
    <t>3224 Materijal i dijelovi za tekuće i investicijsko održavanje</t>
  </si>
  <si>
    <t xml:space="preserve">3225 Sitni inventar i autogume </t>
  </si>
  <si>
    <t>3227 Službena radna i zaštitna odjeća i obuća</t>
  </si>
  <si>
    <t xml:space="preserve">3231 Usluge telefona, pošte i prijevoza </t>
  </si>
  <si>
    <t xml:space="preserve">3232 Usluge tekućeg i investicijskog održavanja </t>
  </si>
  <si>
    <t>3233 Usluge promidžbe i informiranja</t>
  </si>
  <si>
    <t>3234 Komunalne usluge</t>
  </si>
  <si>
    <t xml:space="preserve">3235 Zakupnine i najamnine </t>
  </si>
  <si>
    <t>3236 Zdravstvene i veterinarske usluge</t>
  </si>
  <si>
    <t xml:space="preserve">3237 Intelektualne i osobne usluge </t>
  </si>
  <si>
    <t xml:space="preserve">3238 Računalne usluge </t>
  </si>
  <si>
    <t xml:space="preserve">3239 Ostale usluge </t>
  </si>
  <si>
    <t>3241 Naknade troškova osobama izvan radnog odnosa</t>
  </si>
  <si>
    <t>3291 Naknade za rad predstavničkih i izvršnih tijela, povjerenstava i slično</t>
  </si>
  <si>
    <t>3292 Premije osiguranja</t>
  </si>
  <si>
    <t>3293 Reprezentacija</t>
  </si>
  <si>
    <t>3294 Članarine i norme</t>
  </si>
  <si>
    <t xml:space="preserve">3295 Pristojbe i naknade </t>
  </si>
  <si>
    <t xml:space="preserve">3299 Ostali nespomenuti rashodi poslovanja </t>
  </si>
  <si>
    <t xml:space="preserve">3423 Kamate za primljene kredite i zajmove od kreditnih i ostalih institucija izvan javnog sektora </t>
  </si>
  <si>
    <t xml:space="preserve">3431 Bankarske usluge i usluge platnog prometa </t>
  </si>
  <si>
    <t>3432 Negativne tečajne razlike i razlike zbog primjene valutne klauzule</t>
  </si>
  <si>
    <t>3721 Naknade građanima i kućanstvima u novcu</t>
  </si>
  <si>
    <t xml:space="preserve">4123 Licence </t>
  </si>
  <si>
    <t xml:space="preserve">4221 Uredska oprema i namještaj </t>
  </si>
  <si>
    <t xml:space="preserve">4222 Komunikacijska oprema </t>
  </si>
  <si>
    <t>4223 Oprema za održavanje i zaštitu</t>
  </si>
  <si>
    <t xml:space="preserve">4231 Prijevozna sredstva u cestovnom prometu </t>
  </si>
  <si>
    <t>4511 Dodatna ulaganja na građevinskim objektima</t>
  </si>
  <si>
    <t xml:space="preserve">4521 Dodatna ulaganja na postrojenjima i opremi </t>
  </si>
  <si>
    <t>5111 Izdaci za financijsku imovinu i otplate zajmova</t>
  </si>
  <si>
    <t>7111 Prihodi od prodaje nefinacijske imovine</t>
  </si>
  <si>
    <t>8111 Primici od financijske imovine i zaduživanja</t>
  </si>
  <si>
    <t>9211 PRIJENOS SREDSTAVA IZ PRETHODNE GODINE</t>
  </si>
  <si>
    <t>9212 PRIJENOS SREDSTAVA U SLJEDEĆU GODINU</t>
  </si>
  <si>
    <t>3211 Službena putovanja</t>
  </si>
  <si>
    <t>3213 Stručno usavršavanje zaposlenika</t>
  </si>
  <si>
    <t>3221 Uredski materijal i ostali materijalni rashodi</t>
  </si>
  <si>
    <t>3223 Energija</t>
  </si>
  <si>
    <t>3225 Sitni inventar i autogume</t>
  </si>
  <si>
    <t>3231 Usluge telefona, pošte i prijevoza</t>
  </si>
  <si>
    <t>3237 Intelektualne i osobne usluge</t>
  </si>
  <si>
    <t>3239 Ostale usluge</t>
  </si>
  <si>
    <t>3295 Pristojbe i naknade</t>
  </si>
  <si>
    <t>3299 Ostali nespomenuti rashodi poslovanja</t>
  </si>
  <si>
    <t>4221 Uredska oprema i namještaj</t>
  </si>
  <si>
    <t>IZVOR 31 VLASTITI PRIHODI</t>
  </si>
  <si>
    <t>K665002 OBNOVA VOZNOG PARKA</t>
  </si>
  <si>
    <t>3423 Kamate za primljene kredite i zajmove od kreditnih i ostalih institucija izvan javnog sektora</t>
  </si>
  <si>
    <t>4231 Prijevozna sredstva u cestovnom prometu</t>
  </si>
  <si>
    <t>4222 Komunikacijska oprema</t>
  </si>
  <si>
    <t>IZVOR 5761 FOND SOLIDARNOSTI EU - potres ožujak 2020.</t>
  </si>
  <si>
    <t>Izvršenje 01.01.-30.06.2022.</t>
  </si>
  <si>
    <t>IZVORNI           Plan za 2023. EUR</t>
  </si>
  <si>
    <t>Indeks</t>
  </si>
  <si>
    <t>Indeks2</t>
  </si>
  <si>
    <t>Izvršenje 01.01.-30.06.2023.</t>
  </si>
  <si>
    <t>IZVORNI / TEKUĆI                           Plan za 2023.</t>
  </si>
  <si>
    <t>Plan za 2022 EUR</t>
  </si>
  <si>
    <t>IZVORNI Plan za 2023 EUR</t>
  </si>
  <si>
    <t>IZVORNI/TEKUĆI Plan za 2023. EUR</t>
  </si>
  <si>
    <t>Indeks (Izv 01.01-30.06.2023 / Izv 01.01-30.06.2022)</t>
  </si>
  <si>
    <t>Indeks (Izv 01.01-30.06.2023 /IZVORNI TEKUĆI PLAN za 2023)</t>
  </si>
  <si>
    <t>IZVORNI Plan za 2023 EUR 9211 Prij. sred. iz Preth.</t>
  </si>
  <si>
    <t>IZVORNI/TEKUĆI Plan za 2023. EUR 9211 Prij. sred. iz Preth.</t>
  </si>
  <si>
    <t>Izvršenje 01.01-30.06.2023. EUR 9211 Prij. sred. iz Preth.</t>
  </si>
  <si>
    <t>Indeks (Izv 01.01-30.06.2023 / Izv 01.01-30.06.2022) Prij. sres. iz Preth.</t>
  </si>
  <si>
    <t>Indeks (Izv 01.01-30.06.2023 / IZVORNI TEKUĆI PLAN za 2023) Prij. sred. iz Preth.</t>
  </si>
  <si>
    <t>IZVORNI Plan za 2023 EUR 9212 Prij. sred. u Sljed. god.</t>
  </si>
  <si>
    <t>IZVORNI/TEKUĆI Plan za 2023. EUR 9212 Prij. sred. u Sljed. god.</t>
  </si>
  <si>
    <t>Izvršenje 01.01-30.06.2023. EUR 9212 Prij. sred. u Sljed. god.</t>
  </si>
  <si>
    <t>Indeks (Izv 01.01-30.06.2023 / IZVORNI TEKUĆI PLAN za 2023) Prij. sres. u Sljed. god.</t>
  </si>
  <si>
    <t>Izvršenje 01.01-30.06.2022 EUR FILTER</t>
  </si>
  <si>
    <t>IZVORNI/TEKUĆI Plan za 2023. EUR FILTER</t>
  </si>
  <si>
    <t>Izvršenje 01.01-30.06.2023. EUR FILTER</t>
  </si>
  <si>
    <t>Indeks (Izv 01.01-30.06.2023 / Izv 01.01-30.06.2022) FILTER</t>
  </si>
  <si>
    <t>Indeks (Izv 01.01-30.06.2023 / IZVORNI TEKUĆI PLAN za 2023) FILTER</t>
  </si>
  <si>
    <t>IZVORNI Plan za 2023 EUR FILTER</t>
  </si>
  <si>
    <t>4123 Licence</t>
  </si>
  <si>
    <t>Ukupni zbroj</t>
  </si>
  <si>
    <t>Konto Broj i Naziv 1</t>
  </si>
  <si>
    <t>(Višestruke stavke)</t>
  </si>
  <si>
    <t>Prihodi 3</t>
  </si>
  <si>
    <t>Prihodi 4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</si>
  <si>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</si>
  <si>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</si>
  <si>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</si>
  <si>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661 Prihodi od prodaje proizvoda i robe te pruženih usluga</t>
  </si>
  <si>
    <t>6615 Prihodi od pruženih usluga</t>
  </si>
  <si>
    <t>632 Pomoći od međunarodnih organizacija te institucija i tijela EU</t>
  </si>
  <si>
    <t>6324 Kapitalne pomoći od institucija i tijela  EU</t>
  </si>
  <si>
    <t>Prihodi od prodaje nefinancijske imovine</t>
  </si>
  <si>
    <t>7 Prihodi od prodaje nefinancijske imovine</t>
  </si>
  <si>
    <t>71 Prihodi od prodaje nefinancijske imovine</t>
  </si>
  <si>
    <t>711 Prihodi od prodaje nefinancijske imovine</t>
  </si>
  <si>
    <t>7111 Prihodi od prodaje nefinancijske imovine</t>
  </si>
  <si>
    <t>Izvršenje 01.01-30.06.2023 EUR</t>
  </si>
  <si>
    <t>Funkcijska  klasifikacija 1</t>
  </si>
  <si>
    <t>Funkcijska  klasifikacija 2</t>
  </si>
  <si>
    <t>Indeks (Izv 01.01-30.06.2023 / Izv 01.01-30.06.2022) Prij. sres. u Sljed. god.</t>
  </si>
  <si>
    <t>1.3.1 IZVJEŠTAJ RAČUNA FINANCIRANJA PREMA EKONOMSKOJ KLASIFIKACIJI</t>
  </si>
  <si>
    <t>1.3.2. IZVJEŠTAJ RAČUNA FINANCIRANJA PREMA IZVORU FINANCIRANJA</t>
  </si>
  <si>
    <t>*Nema ga jer nema primitaka i izdataka od zaduživanja</t>
  </si>
  <si>
    <t/>
  </si>
  <si>
    <t>2. POSEBNI DIO</t>
  </si>
  <si>
    <t>T665008 TWINNING PROJEKT IPA/2020/420-330 "Jačanje vanjske revizije i parlamentarnog nadzora, Sjeverna Makedonija"</t>
  </si>
  <si>
    <t>ADMINISTRACIJA I UPRAVLJANJE</t>
  </si>
  <si>
    <t>A665000 ADMINISTRACIJA I UPRAVLJANJE</t>
  </si>
  <si>
    <t>2.2. POSEBNI DIO - IZVORI FINANCIRANJA</t>
  </si>
  <si>
    <t>2.3. POSEBNI DIO - POSEBNI DIO BEZ IZVORA</t>
  </si>
  <si>
    <t>Izvršenje 
01.01-30.06.2023. EUR</t>
  </si>
  <si>
    <t>2.34. POSEBNI DIO - POSEBNI PO NOVOM U eSavjetovanju</t>
  </si>
  <si>
    <t>IZVORNI Plan za 2023 
EUR</t>
  </si>
  <si>
    <t>Izvršenje 
01.01-30.06.2022 
EUR</t>
  </si>
  <si>
    <t>TEKUĆI Plan 
za 2023. 
EUR</t>
  </si>
  <si>
    <t>Indeks 
(Izv 1.1-30.6.2023 
/ 
Izv 1.1-30.6.2022)</t>
  </si>
  <si>
    <t>Indeks 
(Izv 1.1-30.6.2023 
/ 
TEKUĆI PLAN za 2023)</t>
  </si>
  <si>
    <t>IZVRŠENJE
01.01-30.06.2022. 
EUR</t>
  </si>
  <si>
    <t>TEKUĆI                           PLAN ZA 2023. 
EUR</t>
  </si>
  <si>
    <t>IZVRŠENJE 
01.01-30.06.2023. EUR</t>
  </si>
  <si>
    <t>1</t>
  </si>
  <si>
    <t>2</t>
  </si>
  <si>
    <t>3</t>
  </si>
  <si>
    <t>4</t>
  </si>
  <si>
    <t>5 (4/2)*100</t>
  </si>
  <si>
    <t>6 (4/3)*100</t>
  </si>
  <si>
    <t xml:space="preserve">INDEKS </t>
  </si>
  <si>
    <t>INDEKS</t>
  </si>
  <si>
    <t>5 (4/1)*100</t>
  </si>
  <si>
    <t>IZVORNI PLAN ZA 2023. 
EUR</t>
  </si>
  <si>
    <t>6 PRIHODI POSLOVANJA</t>
  </si>
  <si>
    <t>7 PRIHODI OD PRODAJE NEFINACIJSKE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</si>
  <si>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</si>
  <si>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</si>
  <si>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</si>
  <si>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</si>
  <si>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2.1. IZVJEŠTAJ PO PROGRAMSKOJ KLASIFIKACIJI</t>
  </si>
  <si>
    <t>IZVORNI PLAN ILI REBALANS ZA 2023. 
EUR</t>
  </si>
  <si>
    <t>6 Prihodi poslovanja - NEUTROŠEN</t>
  </si>
  <si>
    <t>66 Prihodi od prodaje proizvoda i robe te pruženih usluga i prihodi od donacija - NEUTROŠEN</t>
  </si>
  <si>
    <t>661 Prihodi od prodaje proizvoda i robe te pruženih usluga - NEUTROŠEN</t>
  </si>
  <si>
    <t>6615 Prihodi od pruženih usluga - NEUTROŠEN</t>
  </si>
  <si>
    <t>PRIHODI PREMA IZVORIMA FINANCIRANJA</t>
  </si>
  <si>
    <t>RASHODI PREMA IZVORIMA FINANCIRANJA</t>
  </si>
  <si>
    <t>1.3. RAČUN FINANCIRANJA</t>
  </si>
  <si>
    <t xml:space="preserve">SMANJENJE - PRERASPODJELA TEKUĆI PLAN 2023. </t>
  </si>
  <si>
    <t>POVEĆANJE - PRERASPODJELA TEKUĆI PLAN 2023.</t>
  </si>
  <si>
    <t>UŠTEDE - PRERASPODJELA TEKUĆI PLAN 2023.</t>
  </si>
  <si>
    <t>NEDOSTATNA SREDSTVA - PRERASPODJELA TEKUĆI PLAN 2023.</t>
  </si>
  <si>
    <t>NOVI PLAN 2023. - PRERASPODJELA TEKUĆI PLAN 2023.</t>
  </si>
  <si>
    <t>NEDOSTATNA SREDSTVA 2023</t>
  </si>
  <si>
    <t>SMANJENJE 2023</t>
  </si>
  <si>
    <t>POVEĆANJE 2023</t>
  </si>
  <si>
    <t>UŠTEDE 2023</t>
  </si>
  <si>
    <t>NOVI PLAN 2023</t>
  </si>
  <si>
    <t>"PRERASPODJELA" Unutar odobrenih sredstava</t>
  </si>
  <si>
    <t>Projekcija za 2024 EUR</t>
  </si>
  <si>
    <t>Projekcija za 2025 EUR</t>
  </si>
  <si>
    <t>5</t>
  </si>
  <si>
    <t>TEKUĆI PLAN ZA 2023.</t>
  </si>
  <si>
    <t>SMANJENJE 2023 Prij. sred. iz Preth.</t>
  </si>
  <si>
    <t>POVEĆANJE 2023 Prij. sred. iz Preth.</t>
  </si>
  <si>
    <t>UŠTEDE 2023 Prij. sred. iz Preth.</t>
  </si>
  <si>
    <t>NEDOSTATNA SREDSTVA 2023 Prij. sred. iz Preth.</t>
  </si>
  <si>
    <t>NOVI PLAN 2023 Prij. sred. u Sljed. god.</t>
  </si>
  <si>
    <t>Projekcija za 2025 EUR 9211 Prij. sred. iz Preth.</t>
  </si>
  <si>
    <t>Plan za 2024 EUR 9211 Prij. sred. iz Preth.</t>
  </si>
  <si>
    <t>SMANJENJE 2023 Prij. sred. u Sljed. god.</t>
  </si>
  <si>
    <t>POVEĆANJE 2023 Prij. sred. u Sljed. god.</t>
  </si>
  <si>
    <t>UŠTEDE 2023 Prij. sred. u Sljed. god.</t>
  </si>
  <si>
    <t>NEDOSTATNA SREDSTVA 2023 Prij. sred. u Sljed. god.</t>
  </si>
  <si>
    <t>NOVI PLAN 2023 Prij. sred. iz Preth.</t>
  </si>
  <si>
    <t>Plan za 2024 EUR 9212 Prij. sred. u Sljed. god.</t>
  </si>
  <si>
    <t>Projekcija za 2025 EUR 9212 Prij. sred. u Sljed. god.</t>
  </si>
  <si>
    <t>SMANJENJE 2023 EUR FILTER</t>
  </si>
  <si>
    <t>POVEĆANJE 2023 EUR FILTER</t>
  </si>
  <si>
    <t>UŠTEDE 2023 EUR FILTER</t>
  </si>
  <si>
    <t>NEDOSTATNA SREDSTVA 2023 EUR FILTER</t>
  </si>
  <si>
    <t>NOVI PLAN 2023 EUR FILTER</t>
  </si>
  <si>
    <t>Plan za 2024 EUR FILTER</t>
  </si>
  <si>
    <t>Projekcija za 2025 EUR FILTER</t>
  </si>
  <si>
    <t xml:space="preserve">     3 Rashodi poslovanja</t>
  </si>
  <si>
    <t>PRIHODI</t>
  </si>
  <si>
    <t>RASHODI</t>
  </si>
  <si>
    <t>PRIHODI BROJ I NAZIV 1</t>
  </si>
  <si>
    <t>SMANJENJE 2023.</t>
  </si>
  <si>
    <t>POVEĆANJE 2023.</t>
  </si>
  <si>
    <t>UŠTEDE 2023.</t>
  </si>
  <si>
    <t>NEDOSTATNA SREDSTVA 2023.</t>
  </si>
  <si>
    <t>NOVI PLAN 2023.</t>
  </si>
  <si>
    <t>PROJEKCIJA ZA 2025.</t>
  </si>
  <si>
    <t>Izvršenje za 2022 EUR</t>
  </si>
  <si>
    <t>6</t>
  </si>
  <si>
    <t>7=2-3+4-5+6</t>
  </si>
  <si>
    <t>Izvršenje za 2022 EUR 9211 Prij. sred. iz Preth.</t>
  </si>
  <si>
    <t>Izvršenje za 2022 EUR 9212 Prij. sred. u Sljed. god.</t>
  </si>
  <si>
    <t>Izvršenje za 2022 EUR FILTER</t>
  </si>
  <si>
    <t>Projekcija za 2026 EUR</t>
  </si>
  <si>
    <t>Projekcija za 2026 EUR 9211 Prij. sred. iz Preth.</t>
  </si>
  <si>
    <t>Projekcija za 2026 EUR 9212 Prij. sred. u Sljed. god.</t>
  </si>
  <si>
    <t>PROJEKCIJA ZA 2026.</t>
  </si>
  <si>
    <t>Projekcija za 2026 EUR FILTER</t>
  </si>
  <si>
    <t>PLAN ZA 2024.</t>
  </si>
  <si>
    <t>TEKUĆI PLAN 2023.</t>
  </si>
  <si>
    <t>IZVRŠENJE 2022.</t>
  </si>
  <si>
    <t>PLANA ZA 2024.</t>
  </si>
  <si>
    <t>TEKUĆI PLAN  2023.</t>
  </si>
  <si>
    <t>A. SAŽETAK RAČUNA PRIHODA I RASHODA</t>
  </si>
  <si>
    <t>B. SAŽETAK RAČUNA FINANCIRANJA</t>
  </si>
  <si>
    <t>A. RAČUN PRIHODA I RASHODA</t>
  </si>
  <si>
    <t>A1. PRIHODI I RASHODI PREMA EKONOMSKOJ KLASIFIKACIJI</t>
  </si>
  <si>
    <t xml:space="preserve">                                   I. OPĆI DIO</t>
  </si>
  <si>
    <t>A2. PRIHODI I RASHODI PREMA IZVORIMA FINANCIRANJA</t>
  </si>
  <si>
    <t>A3. RASHODI PREMA FUNKCIJSKOJ KLASIFIKACIJI</t>
  </si>
  <si>
    <t>II. POSEBNI 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</si>
</sst>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n_-;\-* #,##0.00\ _k_n_-;_-* &quot;-&quot;??\ _k_n_-;_-@_-"/>
    <numFmt numFmtId="164" formatCode="#,##0.0"/>
    <numFmt numFmtId="165" formatCode="#.##0"/>
    <numFmt numFmtId="166" formatCode="#,##0.00_ ;\-#,##0.00\ 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theme="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name val="Arial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name val="Calibri"/>
      <family val="2"/>
      <charset val="238"/>
      <scheme val="minor"/>
    </font>
    <font>
      <b/>
      <sz val="9"/>
      <color theme="1"/>
      <name val="Arial"/>
    </font>
    <font>
      <b/>
      <sz val="9"/>
      <color rgb="FF000000"/>
      <name val="Arial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59999389629810485"/>
        <bgColor indexed="64"/>
      </patternFill>
    </fill>
    <fill>
      <patternFill patternType="solid"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1">
    <xf numFmtId="0" fontId="0" fillId="0" borderId="0" xfId="0"/>
    <xf numFmtId="0" fontId="2" fillId="0" borderId="0" xfId="0" applyFont="1" applyAlignment="1">
      <alignment horizontal="righ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3" fontId="2" fillId="6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9" borderId="1" xfId="0" applyFont="1" applyFill="1" applyBorder="1" applyAlignment="1">
      <alignment horizontal="left" vertical="center" wrapText="1"/>
    </xf>
    <xf numFmtId="3" fontId="2" fillId="9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vertical="center" wrapText="1"/>
    </xf>
    <xf numFmtId="0" fontId="2" fillId="8" borderId="1" xfId="0" applyFont="1" applyFill="1" applyBorder="1" applyAlignment="1">
      <alignment horizontal="left" vertical="center" wrapText="1"/>
    </xf>
    <xf numFmtId="3" fontId="2" fillId="8" borderId="1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3" fontId="2" fillId="10" borderId="1" xfId="0" applyNumberFormat="1" applyFont="1" applyFill="1" applyBorder="1" applyAlignment="1">
      <alignment vertical="center" wrapText="1"/>
    </xf>
    <xf numFmtId="3" fontId="2" fillId="10" borderId="1" xfId="1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righ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Continuous" vertical="center" wrapText="1"/>
    </xf>
    <xf numFmtId="0" fontId="5" fillId="14" borderId="2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left" vertical="center" wrapText="1"/>
    </xf>
    <xf numFmtId="3" fontId="5" fillId="14" borderId="1" xfId="0" applyNumberFormat="1" applyFont="1" applyFill="1" applyBorder="1" applyAlignment="1">
      <alignment vertical="center" wrapText="1"/>
    </xf>
    <xf numFmtId="0" fontId="2" fillId="14" borderId="2" xfId="0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left" vertical="center" wrapText="1"/>
    </xf>
    <xf numFmtId="3" fontId="2" fillId="14" borderId="1" xfId="0" applyNumberFormat="1" applyFont="1" applyFill="1" applyBorder="1" applyAlignment="1">
      <alignment vertical="center" wrapText="1"/>
    </xf>
    <xf numFmtId="0" fontId="2" fillId="14" borderId="6" xfId="0" applyFont="1" applyFill="1" applyBorder="1" applyAlignment="1">
      <alignment horizontal="left" vertical="center" wrapText="1"/>
    </xf>
    <xf numFmtId="0" fontId="2" fillId="14" borderId="3" xfId="0" applyFont="1" applyFill="1" applyBorder="1" applyAlignment="1">
      <alignment horizontal="left" vertical="center" wrapText="1"/>
    </xf>
    <xf numFmtId="3" fontId="2" fillId="14" borderId="3" xfId="0" applyNumberFormat="1" applyFont="1" applyFill="1" applyBorder="1" applyAlignment="1">
      <alignment vertical="center" wrapText="1"/>
    </xf>
    <xf numFmtId="0" fontId="2" fillId="14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Continuous" wrapText="1"/>
    </xf>
    <xf numFmtId="4" fontId="9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wrapText="1"/>
    </xf>
    <xf numFmtId="4" fontId="6" fillId="0" borderId="0" xfId="0" applyNumberFormat="1" applyFont="1"/>
    <xf numFmtId="4" fontId="6" fillId="0" borderId="0" xfId="0" pivotButton="1" applyNumberFormat="1" applyFont="1" applyAlignment="1">
      <alignment horizontal="center" vertical="center"/>
    </xf>
    <xf numFmtId="4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 indent="1"/>
    </xf>
    <xf numFmtId="4" fontId="6" fillId="0" borderId="0" xfId="0" applyNumberFormat="1" applyFont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vertical="center" wrapText="1"/>
    </xf>
    <xf numFmtId="3" fontId="5" fillId="14" borderId="15" xfId="0" applyNumberFormat="1" applyFont="1" applyFill="1" applyBorder="1" applyAlignment="1">
      <alignment vertical="center" wrapText="1"/>
    </xf>
    <xf numFmtId="3" fontId="2" fillId="14" borderId="15" xfId="0" applyNumberFormat="1" applyFont="1" applyFill="1" applyBorder="1" applyAlignment="1">
      <alignment vertical="center" wrapText="1"/>
    </xf>
    <xf numFmtId="3" fontId="4" fillId="0" borderId="15" xfId="0" applyNumberFormat="1" applyFont="1" applyBorder="1" applyAlignment="1">
      <alignment vertical="center" wrapText="1"/>
    </xf>
    <xf numFmtId="3" fontId="2" fillId="9" borderId="15" xfId="0" applyNumberFormat="1" applyFont="1" applyFill="1" applyBorder="1" applyAlignment="1">
      <alignment vertical="center" wrapText="1"/>
    </xf>
    <xf numFmtId="3" fontId="2" fillId="5" borderId="15" xfId="0" applyNumberFormat="1" applyFont="1" applyFill="1" applyBorder="1" applyAlignment="1">
      <alignment vertical="center" wrapText="1"/>
    </xf>
    <xf numFmtId="3" fontId="2" fillId="8" borderId="15" xfId="0" applyNumberFormat="1" applyFont="1" applyFill="1" applyBorder="1" applyAlignment="1">
      <alignment vertical="center" wrapText="1"/>
    </xf>
    <xf numFmtId="3" fontId="2" fillId="7" borderId="15" xfId="0" applyNumberFormat="1" applyFont="1" applyFill="1" applyBorder="1" applyAlignment="1">
      <alignment vertical="center" wrapText="1"/>
    </xf>
    <xf numFmtId="3" fontId="4" fillId="0" borderId="13" xfId="0" applyNumberFormat="1" applyFont="1" applyBorder="1" applyAlignment="1">
      <alignment vertical="center" wrapText="1"/>
    </xf>
    <xf numFmtId="3" fontId="2" fillId="10" borderId="15" xfId="0" applyNumberFormat="1" applyFont="1" applyFill="1" applyBorder="1" applyAlignment="1">
      <alignment vertical="center" wrapText="1"/>
    </xf>
    <xf numFmtId="3" fontId="2" fillId="3" borderId="15" xfId="0" applyNumberFormat="1" applyFont="1" applyFill="1" applyBorder="1" applyAlignment="1">
      <alignment vertical="center" wrapText="1"/>
    </xf>
    <xf numFmtId="0" fontId="4" fillId="12" borderId="1" xfId="0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3" fontId="2" fillId="5" borderId="8" xfId="0" applyNumberFormat="1" applyFont="1" applyFill="1" applyBorder="1" applyAlignment="1">
      <alignment vertical="center" wrapText="1"/>
    </xf>
    <xf numFmtId="3" fontId="2" fillId="5" borderId="8" xfId="1" applyNumberFormat="1" applyFont="1" applyFill="1" applyBorder="1" applyAlignment="1">
      <alignment vertical="center" wrapText="1"/>
    </xf>
    <xf numFmtId="3" fontId="2" fillId="5" borderId="14" xfId="0" applyNumberFormat="1" applyFont="1" applyFill="1" applyBorder="1" applyAlignment="1">
      <alignment vertical="center" wrapText="1"/>
    </xf>
    <xf numFmtId="3" fontId="2" fillId="16" borderId="8" xfId="0" applyNumberFormat="1" applyFont="1" applyFill="1" applyBorder="1" applyAlignment="1">
      <alignment horizontal="center" vertical="center" wrapText="1"/>
    </xf>
    <xf numFmtId="3" fontId="2" fillId="16" borderId="8" xfId="1" applyNumberFormat="1" applyFont="1" applyFill="1" applyBorder="1" applyAlignment="1">
      <alignment horizontal="center" vertical="center" wrapText="1"/>
    </xf>
    <xf numFmtId="3" fontId="2" fillId="16" borderId="14" xfId="0" applyNumberFormat="1" applyFont="1" applyFill="1" applyBorder="1" applyAlignment="1">
      <alignment horizontal="center" vertical="center" wrapText="1"/>
    </xf>
    <xf numFmtId="3" fontId="14" fillId="16" borderId="8" xfId="0" applyNumberFormat="1" applyFont="1" applyFill="1" applyBorder="1" applyAlignment="1">
      <alignment horizontal="center" vertical="center" wrapText="1"/>
    </xf>
    <xf numFmtId="3" fontId="14" fillId="16" borderId="17" xfId="0" applyNumberFormat="1" applyFont="1" applyFill="1" applyBorder="1" applyAlignment="1">
      <alignment horizontal="center" vertical="center" wrapText="1"/>
    </xf>
    <xf numFmtId="3" fontId="2" fillId="16" borderId="12" xfId="0" applyNumberFormat="1" applyFont="1" applyFill="1" applyBorder="1" applyAlignment="1">
      <alignment horizontal="center" vertical="center" wrapText="1"/>
    </xf>
    <xf numFmtId="4" fontId="6" fillId="0" borderId="0" xfId="0" pivotButton="1" applyNumberFormat="1" applyFont="1" applyAlignment="1">
      <alignment horizontal="center" vertical="center" wrapText="1"/>
    </xf>
    <xf numFmtId="164" fontId="6" fillId="0" borderId="0" xfId="0" applyNumberFormat="1" applyFont="1"/>
    <xf numFmtId="4" fontId="6" fillId="0" borderId="0" xfId="0" pivotButton="1" applyNumberFormat="1" applyFont="1"/>
    <xf numFmtId="0" fontId="0" fillId="0" borderId="0" xfId="0" applyAlignment="1">
      <alignment wrapText="1"/>
    </xf>
    <xf numFmtId="0" fontId="7" fillId="11" borderId="12" xfId="0" applyFont="1" applyFill="1" applyBorder="1" applyAlignment="1">
      <alignment horizontal="center" vertical="center" wrapText="1"/>
    </xf>
    <xf numFmtId="3" fontId="2" fillId="5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0" fontId="6" fillId="0" borderId="3" xfId="0" pivotButton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wrapText="1"/>
    </xf>
    <xf numFmtId="0" fontId="6" fillId="0" borderId="3" xfId="0" pivotButton="1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wrapText="1"/>
    </xf>
    <xf numFmtId="0" fontId="6" fillId="0" borderId="8" xfId="0" applyFont="1" applyBorder="1" applyAlignment="1">
      <alignment horizontal="left" wrapText="1"/>
    </xf>
    <xf numFmtId="4" fontId="9" fillId="0" borderId="0" xfId="0" applyNumberFormat="1" applyFont="1" applyAlignment="1">
      <alignment horizontal="centerContinuous" vertical="center" wrapText="1"/>
    </xf>
    <xf numFmtId="4" fontId="9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Continuous" wrapText="1"/>
    </xf>
    <xf numFmtId="0" fontId="6" fillId="0" borderId="8" xfId="0" pivotButton="1" applyFont="1" applyBorder="1" applyAlignment="1">
      <alignment horizontal="left" wrapText="1"/>
    </xf>
    <xf numFmtId="4" fontId="8" fillId="2" borderId="20" xfId="0" applyNumberFormat="1" applyFont="1" applyFill="1" applyBorder="1" applyAlignment="1">
      <alignment wrapText="1"/>
    </xf>
    <xf numFmtId="0" fontId="19" fillId="5" borderId="0" xfId="0" applyFont="1" applyFill="1"/>
    <xf numFmtId="0" fontId="19" fillId="0" borderId="0" xfId="0" applyFont="1"/>
    <xf numFmtId="4" fontId="6" fillId="0" borderId="0" xfId="0" applyNumberFormat="1" applyFont="1" applyAlignment="1">
      <alignment horizontal="left" indent="7"/>
    </xf>
    <xf numFmtId="4" fontId="6" fillId="0" borderId="0" xfId="0" applyNumberFormat="1" applyFont="1" applyAlignment="1">
      <alignment horizontal="left" indent="8"/>
    </xf>
    <xf numFmtId="164" fontId="6" fillId="0" borderId="0" xfId="0" applyNumberFormat="1" applyFont="1" applyAlignment="1">
      <alignment wrapText="1"/>
    </xf>
    <xf numFmtId="4" fontId="6" fillId="2" borderId="0" xfId="0" applyNumberFormat="1" applyFont="1" applyFill="1" applyAlignment="1">
      <alignment horizontal="left" indent="5"/>
    </xf>
    <xf numFmtId="164" fontId="6" fillId="2" borderId="0" xfId="0" applyNumberFormat="1" applyFont="1" applyFill="1"/>
    <xf numFmtId="0" fontId="12" fillId="0" borderId="0" xfId="0" applyFont="1" applyAlignment="1">
      <alignment wrapText="1"/>
    </xf>
    <xf numFmtId="4" fontId="8" fillId="0" borderId="0" xfId="0" applyNumberFormat="1" applyFont="1" applyAlignment="1">
      <alignment horizontal="left" indent="6"/>
    </xf>
    <xf numFmtId="164" fontId="8" fillId="0" borderId="0" xfId="0" applyNumberFormat="1" applyFont="1"/>
    <xf numFmtId="164" fontId="6" fillId="0" borderId="0" xfId="0" applyNumberFormat="1" applyFont="1" applyAlignment="1">
      <alignment horizontal="centerContinuous" wrapText="1"/>
    </xf>
    <xf numFmtId="4" fontId="10" fillId="0" borderId="0" xfId="0" applyNumberFormat="1" applyFont="1" applyAlignment="1">
      <alignment horizontal="centerContinuous" vertical="center" wrapText="1"/>
    </xf>
    <xf numFmtId="4" fontId="10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wrapText="1"/>
    </xf>
    <xf numFmtId="0" fontId="18" fillId="0" borderId="0" xfId="0" quotePrefix="1" applyFont="1" applyAlignment="1">
      <alignment vertical="center" wrapText="1"/>
    </xf>
    <xf numFmtId="4" fontId="9" fillId="0" borderId="0" xfId="0" applyNumberFormat="1" applyFont="1" applyAlignment="1">
      <alignment horizontal="right" wrapText="1"/>
    </xf>
    <xf numFmtId="0" fontId="18" fillId="0" borderId="0" xfId="0" quotePrefix="1" applyFont="1" applyAlignment="1">
      <alignment horizontal="left" wrapText="1"/>
    </xf>
    <xf numFmtId="4" fontId="0" fillId="0" borderId="0" xfId="0" applyNumberFormat="1"/>
    <xf numFmtId="4" fontId="6" fillId="2" borderId="0" xfId="0" applyNumberFormat="1" applyFont="1" applyFill="1"/>
    <xf numFmtId="4" fontId="6" fillId="8" borderId="0" xfId="0" applyNumberFormat="1" applyFont="1" applyFill="1" applyAlignment="1">
      <alignment horizontal="left"/>
    </xf>
    <xf numFmtId="4" fontId="6" fillId="8" borderId="0" xfId="0" applyNumberFormat="1" applyFont="1" applyFill="1"/>
    <xf numFmtId="164" fontId="6" fillId="8" borderId="0" xfId="0" applyNumberFormat="1" applyFont="1" applyFill="1"/>
    <xf numFmtId="4" fontId="6" fillId="8" borderId="0" xfId="0" applyNumberFormat="1" applyFont="1" applyFill="1" applyAlignment="1">
      <alignment horizontal="center" vertical="center" wrapText="1"/>
    </xf>
    <xf numFmtId="4" fontId="8" fillId="0" borderId="0" xfId="0" applyNumberFormat="1" applyFont="1"/>
    <xf numFmtId="4" fontId="8" fillId="2" borderId="0" xfId="0" applyNumberFormat="1" applyFont="1" applyFill="1"/>
    <xf numFmtId="164" fontId="8" fillId="2" borderId="0" xfId="0" applyNumberFormat="1" applyFont="1" applyFill="1"/>
    <xf numFmtId="4" fontId="8" fillId="17" borderId="0" xfId="0" applyNumberFormat="1" applyFont="1" applyFill="1" applyAlignment="1">
      <alignment horizontal="left"/>
    </xf>
    <xf numFmtId="4" fontId="8" fillId="17" borderId="0" xfId="0" applyNumberFormat="1" applyFont="1" applyFill="1"/>
    <xf numFmtId="164" fontId="8" fillId="17" borderId="0" xfId="0" applyNumberFormat="1" applyFont="1" applyFill="1"/>
    <xf numFmtId="4" fontId="8" fillId="17" borderId="0" xfId="0" applyNumberFormat="1" applyFont="1" applyFill="1" applyAlignment="1">
      <alignment horizontal="left" indent="1"/>
    </xf>
    <xf numFmtId="4" fontId="8" fillId="17" borderId="0" xfId="0" applyNumberFormat="1" applyFont="1" applyFill="1" applyAlignment="1">
      <alignment horizontal="left" indent="2"/>
    </xf>
    <xf numFmtId="4" fontId="8" fillId="17" borderId="0" xfId="0" applyNumberFormat="1" applyFont="1" applyFill="1" applyAlignment="1">
      <alignment horizontal="left" indent="3"/>
    </xf>
    <xf numFmtId="4" fontId="8" fillId="2" borderId="0" xfId="0" applyNumberFormat="1" applyFont="1" applyFill="1" applyAlignment="1">
      <alignment horizontal="left" indent="6"/>
    </xf>
    <xf numFmtId="4" fontId="6" fillId="17" borderId="0" xfId="0" applyNumberFormat="1" applyFont="1" applyFill="1" applyAlignment="1">
      <alignment horizontal="left"/>
    </xf>
    <xf numFmtId="4" fontId="6" fillId="17" borderId="0" xfId="0" applyNumberFormat="1" applyFont="1" applyFill="1" applyAlignment="1">
      <alignment horizontal="left" indent="1"/>
    </xf>
    <xf numFmtId="4" fontId="6" fillId="17" borderId="0" xfId="0" applyNumberFormat="1" applyFont="1" applyFill="1" applyAlignment="1">
      <alignment horizontal="left" indent="2"/>
    </xf>
    <xf numFmtId="4" fontId="6" fillId="17" borderId="0" xfId="0" applyNumberFormat="1" applyFont="1" applyFill="1" applyAlignment="1">
      <alignment horizontal="left" indent="3"/>
    </xf>
    <xf numFmtId="4" fontId="8" fillId="8" borderId="21" xfId="0" applyNumberFormat="1" applyFont="1" applyFill="1" applyBorder="1"/>
    <xf numFmtId="4" fontId="8" fillId="8" borderId="22" xfId="0" applyNumberFormat="1" applyFont="1" applyFill="1" applyBorder="1" applyAlignment="1">
      <alignment horizontal="center" vertical="center" wrapText="1"/>
    </xf>
    <xf numFmtId="4" fontId="8" fillId="8" borderId="23" xfId="0" applyNumberFormat="1" applyFont="1" applyFill="1" applyBorder="1" applyAlignment="1">
      <alignment horizontal="center" vertical="center" wrapText="1"/>
    </xf>
    <xf numFmtId="4" fontId="8" fillId="9" borderId="0" xfId="0" applyNumberFormat="1" applyFont="1" applyFill="1" applyAlignment="1">
      <alignment horizontal="left" wrapText="1" indent="4"/>
    </xf>
    <xf numFmtId="164" fontId="8" fillId="9" borderId="0" xfId="0" applyNumberFormat="1" applyFont="1" applyFill="1"/>
    <xf numFmtId="4" fontId="8" fillId="9" borderId="0" xfId="0" applyNumberFormat="1" applyFont="1" applyFill="1" applyAlignment="1">
      <alignment horizontal="left" indent="4"/>
    </xf>
    <xf numFmtId="4" fontId="8" fillId="9" borderId="0" xfId="0" applyNumberFormat="1" applyFont="1" applyFill="1"/>
    <xf numFmtId="4" fontId="6" fillId="15" borderId="0" xfId="0" applyNumberFormat="1" applyFont="1" applyFill="1" applyAlignment="1">
      <alignment horizontal="left" indent="5"/>
    </xf>
    <xf numFmtId="4" fontId="6" fillId="15" borderId="0" xfId="0" applyNumberFormat="1" applyFont="1" applyFill="1"/>
    <xf numFmtId="164" fontId="6" fillId="15" borderId="0" xfId="0" applyNumberFormat="1" applyFont="1" applyFill="1"/>
    <xf numFmtId="4" fontId="6" fillId="18" borderId="0" xfId="0" applyNumberFormat="1" applyFont="1" applyFill="1"/>
    <xf numFmtId="164" fontId="6" fillId="18" borderId="0" xfId="0" applyNumberFormat="1" applyFont="1" applyFill="1"/>
    <xf numFmtId="4" fontId="8" fillId="15" borderId="0" xfId="0" applyNumberFormat="1" applyFont="1" applyFill="1"/>
    <xf numFmtId="164" fontId="8" fillId="15" borderId="0" xfId="0" applyNumberFormat="1" applyFont="1" applyFill="1"/>
    <xf numFmtId="4" fontId="0" fillId="0" borderId="0" xfId="0" applyNumberFormat="1" applyAlignment="1">
      <alignment wrapText="1"/>
    </xf>
    <xf numFmtId="164" fontId="6" fillId="0" borderId="0" xfId="0" applyNumberFormat="1" applyFont="1" applyAlignment="1">
      <alignment horizontal="center" vertical="center" wrapText="1"/>
    </xf>
    <xf numFmtId="164" fontId="6" fillId="17" borderId="0" xfId="0" applyNumberFormat="1" applyFont="1" applyFill="1"/>
    <xf numFmtId="4" fontId="6" fillId="0" borderId="0" xfId="0" applyNumberFormat="1" applyFont="1" applyAlignment="1">
      <alignment vertical="center" wrapText="1"/>
    </xf>
    <xf numFmtId="4" fontId="11" fillId="13" borderId="0" xfId="0" applyNumberFormat="1" applyFont="1" applyFill="1" applyAlignment="1">
      <alignment horizontal="center" vertical="center" wrapText="1"/>
    </xf>
    <xf numFmtId="4" fontId="6" fillId="17" borderId="0" xfId="0" applyNumberFormat="1" applyFont="1" applyFill="1"/>
    <xf numFmtId="4" fontId="8" fillId="15" borderId="0" xfId="0" applyNumberFormat="1" applyFont="1" applyFill="1" applyAlignment="1">
      <alignment wrapText="1"/>
    </xf>
    <xf numFmtId="4" fontId="8" fillId="17" borderId="0" xfId="0" applyNumberFormat="1" applyFont="1" applyFill="1" applyAlignment="1">
      <alignment wrapText="1"/>
    </xf>
    <xf numFmtId="4" fontId="8" fillId="9" borderId="0" xfId="0" applyNumberFormat="1" applyFont="1" applyFill="1" applyAlignment="1">
      <alignment wrapText="1"/>
    </xf>
    <xf numFmtId="4" fontId="6" fillId="18" borderId="0" xfId="0" applyNumberFormat="1" applyFont="1" applyFill="1" applyAlignment="1">
      <alignment horizontal="left" wrapText="1" indent="5"/>
    </xf>
    <xf numFmtId="4" fontId="6" fillId="15" borderId="0" xfId="0" applyNumberFormat="1" applyFont="1" applyFill="1" applyAlignment="1">
      <alignment horizontal="left" wrapText="1" indent="5"/>
    </xf>
    <xf numFmtId="4" fontId="8" fillId="2" borderId="0" xfId="0" applyNumberFormat="1" applyFont="1" applyFill="1" applyAlignment="1">
      <alignment horizontal="left" wrapText="1" indent="6"/>
    </xf>
    <xf numFmtId="4" fontId="6" fillId="0" borderId="0" xfId="0" applyNumberFormat="1" applyFont="1" applyAlignment="1">
      <alignment horizontal="left" wrapText="1" indent="7"/>
    </xf>
    <xf numFmtId="4" fontId="6" fillId="0" borderId="0" xfId="0" applyNumberFormat="1" applyFont="1" applyAlignment="1">
      <alignment horizontal="left" wrapText="1" indent="8"/>
    </xf>
    <xf numFmtId="4" fontId="6" fillId="2" borderId="0" xfId="0" applyNumberFormat="1" applyFont="1" applyFill="1" applyAlignment="1">
      <alignment horizontal="left" wrapText="1" indent="5"/>
    </xf>
    <xf numFmtId="4" fontId="8" fillId="0" borderId="0" xfId="0" applyNumberFormat="1" applyFont="1" applyAlignment="1">
      <alignment horizontal="left" wrapText="1" indent="6"/>
    </xf>
    <xf numFmtId="4" fontId="8" fillId="15" borderId="0" xfId="0" applyNumberFormat="1" applyFont="1" applyFill="1" applyAlignment="1">
      <alignment horizontal="left" wrapText="1" indent="4"/>
    </xf>
    <xf numFmtId="4" fontId="8" fillId="8" borderId="1" xfId="0" applyNumberFormat="1" applyFont="1" applyFill="1" applyBorder="1" applyAlignment="1">
      <alignment horizontal="center" vertical="center" wrapText="1"/>
    </xf>
    <xf numFmtId="4" fontId="8" fillId="8" borderId="1" xfId="0" applyNumberFormat="1" applyFont="1" applyFill="1" applyBorder="1"/>
    <xf numFmtId="49" fontId="8" fillId="8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2" borderId="15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center"/>
    </xf>
    <xf numFmtId="4" fontId="2" fillId="6" borderId="15" xfId="0" applyNumberFormat="1" applyFont="1" applyFill="1" applyBorder="1" applyAlignment="1">
      <alignment vertical="center"/>
    </xf>
    <xf numFmtId="4" fontId="5" fillId="14" borderId="1" xfId="0" applyNumberFormat="1" applyFont="1" applyFill="1" applyBorder="1" applyAlignment="1">
      <alignment vertical="center" wrapText="1"/>
    </xf>
    <xf numFmtId="4" fontId="5" fillId="14" borderId="15" xfId="0" applyNumberFormat="1" applyFont="1" applyFill="1" applyBorder="1" applyAlignment="1">
      <alignment vertical="center" wrapText="1"/>
    </xf>
    <xf numFmtId="4" fontId="2" fillId="14" borderId="1" xfId="0" applyNumberFormat="1" applyFont="1" applyFill="1" applyBorder="1" applyAlignment="1">
      <alignment vertical="center" wrapText="1"/>
    </xf>
    <xf numFmtId="4" fontId="2" fillId="14" borderId="15" xfId="0" applyNumberFormat="1" applyFont="1" applyFill="1" applyBorder="1" applyAlignment="1">
      <alignment vertical="center" wrapText="1"/>
    </xf>
    <xf numFmtId="4" fontId="2" fillId="14" borderId="1" xfId="1" applyNumberFormat="1" applyFont="1" applyFill="1" applyBorder="1" applyAlignment="1">
      <alignment vertical="center" wrapText="1"/>
    </xf>
    <xf numFmtId="4" fontId="2" fillId="14" borderId="15" xfId="1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4" fontId="4" fillId="4" borderId="15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5" borderId="1" xfId="0" applyNumberFormat="1" applyFont="1" applyFill="1" applyBorder="1" applyAlignment="1">
      <alignment vertical="center" wrapText="1"/>
    </xf>
    <xf numFmtId="4" fontId="15" fillId="4" borderId="1" xfId="0" applyNumberFormat="1" applyFont="1" applyFill="1" applyBorder="1" applyAlignment="1">
      <alignment vertical="center" wrapText="1"/>
    </xf>
    <xf numFmtId="4" fontId="15" fillId="4" borderId="2" xfId="0" applyNumberFormat="1" applyFont="1" applyFill="1" applyBorder="1" applyAlignment="1">
      <alignment vertical="center" wrapText="1"/>
    </xf>
    <xf numFmtId="4" fontId="2" fillId="9" borderId="1" xfId="0" applyNumberFormat="1" applyFont="1" applyFill="1" applyBorder="1" applyAlignment="1">
      <alignment vertical="center" wrapText="1"/>
    </xf>
    <xf numFmtId="4" fontId="2" fillId="9" borderId="15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center" wrapText="1"/>
    </xf>
    <xf numFmtId="4" fontId="2" fillId="6" borderId="15" xfId="0" applyNumberFormat="1" applyFont="1" applyFill="1" applyBorder="1" applyAlignment="1">
      <alignment vertical="center" wrapText="1"/>
    </xf>
    <xf numFmtId="4" fontId="2" fillId="5" borderId="1" xfId="1" applyNumberFormat="1" applyFont="1" applyFill="1" applyBorder="1" applyAlignment="1">
      <alignment vertical="center" wrapText="1"/>
    </xf>
    <xf numFmtId="4" fontId="2" fillId="14" borderId="3" xfId="0" applyNumberFormat="1" applyFont="1" applyFill="1" applyBorder="1" applyAlignment="1">
      <alignment vertical="center" wrapText="1"/>
    </xf>
    <xf numFmtId="4" fontId="2" fillId="14" borderId="13" xfId="0" applyNumberFormat="1" applyFont="1" applyFill="1" applyBorder="1" applyAlignment="1">
      <alignment vertical="center" wrapText="1"/>
    </xf>
    <xf numFmtId="4" fontId="2" fillId="5" borderId="15" xfId="0" applyNumberFormat="1" applyFont="1" applyFill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164" fontId="4" fillId="12" borderId="1" xfId="0" applyNumberFormat="1" applyFont="1" applyFill="1" applyBorder="1" applyAlignment="1">
      <alignment horizontal="center" vertical="center" wrapText="1"/>
    </xf>
    <xf numFmtId="164" fontId="2" fillId="16" borderId="18" xfId="0" applyNumberFormat="1" applyFont="1" applyFill="1" applyBorder="1" applyAlignment="1">
      <alignment horizontal="center" vertical="center" wrapText="1"/>
    </xf>
    <xf numFmtId="164" fontId="16" fillId="2" borderId="8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16" fillId="6" borderId="1" xfId="0" applyNumberFormat="1" applyFont="1" applyFill="1" applyBorder="1" applyAlignment="1">
      <alignment horizontal="center" vertical="center" wrapText="1"/>
    </xf>
    <xf numFmtId="164" fontId="16" fillId="14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6" fillId="5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164" fontId="16" fillId="9" borderId="1" xfId="0" applyNumberFormat="1" applyFont="1" applyFill="1" applyBorder="1" applyAlignment="1">
      <alignment horizontal="center" vertical="center" wrapText="1"/>
    </xf>
    <xf numFmtId="164" fontId="13" fillId="14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6" fillId="8" borderId="1" xfId="0" applyNumberFormat="1" applyFont="1" applyFill="1" applyBorder="1" applyAlignment="1">
      <alignment horizontal="center" vertical="center" wrapText="1"/>
    </xf>
    <xf numFmtId="164" fontId="16" fillId="7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64" fontId="2" fillId="5" borderId="3" xfId="0" applyNumberFormat="1" applyFont="1" applyFill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5" borderId="1" xfId="0" applyNumberFormat="1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left" indent="2"/>
    </xf>
    <xf numFmtId="4" fontId="8" fillId="15" borderId="0" xfId="0" applyNumberFormat="1" applyFont="1" applyFill="1" applyAlignment="1">
      <alignment horizontal="left" wrapText="1" indent="5"/>
    </xf>
    <xf numFmtId="0" fontId="6" fillId="0" borderId="19" xfId="0" applyFont="1" applyBorder="1" applyAlignment="1">
      <alignment horizontal="left" wrapText="1"/>
    </xf>
    <xf numFmtId="4" fontId="6" fillId="0" borderId="19" xfId="0" applyNumberFormat="1" applyFont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4" fontId="6" fillId="0" borderId="0" xfId="0" applyNumberFormat="1" applyFont="1" applyAlignment="1">
      <alignment horizontal="left" wrapText="1" indent="4"/>
    </xf>
    <xf numFmtId="0" fontId="20" fillId="5" borderId="2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5" borderId="3" xfId="0" applyFont="1" applyFill="1" applyBorder="1" applyAlignment="1">
      <alignment horizontal="left" vertical="center" wrapText="1"/>
    </xf>
    <xf numFmtId="3" fontId="20" fillId="5" borderId="1" xfId="0" applyNumberFormat="1" applyFont="1" applyFill="1" applyBorder="1" applyAlignment="1">
      <alignment vertical="center" wrapText="1"/>
    </xf>
    <xf numFmtId="3" fontId="20" fillId="0" borderId="1" xfId="0" applyNumberFormat="1" applyFont="1" applyBorder="1" applyAlignment="1">
      <alignment vertical="center" wrapText="1"/>
    </xf>
    <xf numFmtId="3" fontId="20" fillId="5" borderId="3" xfId="0" applyNumberFormat="1" applyFont="1" applyFill="1" applyBorder="1" applyAlignment="1">
      <alignment vertical="center" wrapText="1"/>
    </xf>
    <xf numFmtId="3" fontId="21" fillId="5" borderId="3" xfId="0" applyNumberFormat="1" applyFont="1" applyFill="1" applyBorder="1" applyAlignment="1">
      <alignment vertical="center" wrapText="1"/>
    </xf>
    <xf numFmtId="3" fontId="21" fillId="0" borderId="1" xfId="0" applyNumberFormat="1" applyFont="1" applyBorder="1" applyAlignment="1">
      <alignment vertical="center" wrapText="1"/>
    </xf>
    <xf numFmtId="165" fontId="21" fillId="5" borderId="1" xfId="0" applyNumberFormat="1" applyFont="1" applyFill="1" applyBorder="1" applyAlignment="1">
      <alignment vertical="center" wrapText="1"/>
    </xf>
    <xf numFmtId="164" fontId="21" fillId="5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4" fontId="8" fillId="8" borderId="1" xfId="0" applyNumberFormat="1" applyFont="1" applyFill="1" applyBorder="1" applyAlignment="1">
      <alignment horizontal="center" vertical="center"/>
    </xf>
    <xf numFmtId="4" fontId="6" fillId="0" borderId="19" xfId="0" applyNumberFormat="1" applyFont="1" applyBorder="1" applyAlignment="1">
      <alignment horizontal="left" wrapText="1"/>
    </xf>
    <xf numFmtId="4" fontId="6" fillId="0" borderId="7" xfId="0" applyNumberFormat="1" applyFont="1" applyBorder="1" applyAlignment="1">
      <alignment horizontal="left" wrapText="1"/>
    </xf>
    <xf numFmtId="4" fontId="6" fillId="0" borderId="4" xfId="0" applyNumberFormat="1" applyFont="1" applyBorder="1" applyAlignment="1">
      <alignment wrapText="1"/>
    </xf>
    <xf numFmtId="4" fontId="6" fillId="0" borderId="6" xfId="0" applyNumberFormat="1" applyFont="1" applyBorder="1" applyAlignment="1">
      <alignment wrapText="1"/>
    </xf>
    <xf numFmtId="4" fontId="6" fillId="0" borderId="3" xfId="0" applyNumberFormat="1" applyFont="1" applyBorder="1" applyAlignment="1">
      <alignment wrapText="1"/>
    </xf>
    <xf numFmtId="4" fontId="22" fillId="0" borderId="0" xfId="0" applyNumberFormat="1" applyFont="1"/>
    <xf numFmtId="4" fontId="8" fillId="2" borderId="24" xfId="0" applyNumberFormat="1" applyFont="1" applyFill="1" applyBorder="1"/>
    <xf numFmtId="4" fontId="6" fillId="0" borderId="0" xfId="0" applyNumberFormat="1" applyFont="1" applyAlignment="1">
      <alignment horizontal="left" indent="4"/>
    </xf>
    <xf numFmtId="4" fontId="15" fillId="10" borderId="1" xfId="0" applyNumberFormat="1" applyFont="1" applyFill="1" applyBorder="1" applyAlignment="1">
      <alignment vertical="center" wrapText="1"/>
    </xf>
    <xf numFmtId="4" fontId="6" fillId="19" borderId="0" xfId="0" applyNumberFormat="1" applyFont="1" applyFill="1" applyAlignment="1">
      <alignment horizontal="left"/>
    </xf>
    <xf numFmtId="4" fontId="6" fillId="19" borderId="0" xfId="0" applyNumberFormat="1" applyFont="1" applyFill="1"/>
    <xf numFmtId="4" fontId="8" fillId="20" borderId="0" xfId="0" applyNumberFormat="1" applyFont="1" applyFill="1" applyAlignment="1">
      <alignment horizontal="left" indent="2"/>
    </xf>
    <xf numFmtId="4" fontId="8" fillId="20" borderId="0" xfId="0" applyNumberFormat="1" applyFont="1" applyFill="1"/>
    <xf numFmtId="4" fontId="6" fillId="21" borderId="0" xfId="0" applyNumberFormat="1" applyFont="1" applyFill="1" applyAlignment="1">
      <alignment horizontal="left" wrapText="1" indent="3"/>
    </xf>
    <xf numFmtId="3" fontId="2" fillId="0" borderId="18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vertical="center" wrapText="1"/>
    </xf>
    <xf numFmtId="3" fontId="15" fillId="0" borderId="2" xfId="0" applyNumberFormat="1" applyFont="1" applyBorder="1" applyAlignment="1">
      <alignment vertical="center" wrapText="1"/>
    </xf>
    <xf numFmtId="164" fontId="15" fillId="0" borderId="1" xfId="0" applyNumberFormat="1" applyFont="1" applyBorder="1" applyAlignment="1">
      <alignment horizontal="right" vertical="center" wrapText="1"/>
    </xf>
    <xf numFmtId="3" fontId="15" fillId="10" borderId="3" xfId="0" applyNumberFormat="1" applyFont="1" applyFill="1" applyBorder="1" applyAlignment="1">
      <alignment vertical="center" wrapText="1"/>
    </xf>
    <xf numFmtId="3" fontId="15" fillId="0" borderId="6" xfId="0" applyNumberFormat="1" applyFont="1" applyBorder="1" applyAlignment="1">
      <alignment vertical="center" wrapText="1"/>
    </xf>
    <xf numFmtId="3" fontId="15" fillId="0" borderId="3" xfId="0" applyNumberFormat="1" applyFont="1" applyBorder="1" applyAlignment="1">
      <alignment vertical="center" wrapText="1"/>
    </xf>
    <xf numFmtId="164" fontId="15" fillId="0" borderId="3" xfId="0" applyNumberFormat="1" applyFont="1" applyBorder="1" applyAlignment="1">
      <alignment vertical="center" wrapText="1"/>
    </xf>
    <xf numFmtId="0" fontId="6" fillId="23" borderId="19" xfId="0" applyFont="1" applyFill="1" applyBorder="1" applyAlignment="1">
      <alignment horizontal="left" wrapText="1"/>
    </xf>
    <xf numFmtId="4" fontId="11" fillId="22" borderId="1" xfId="0" applyNumberFormat="1" applyFont="1" applyFill="1" applyBorder="1" applyAlignment="1">
      <alignment horizontal="center" vertical="center" wrapText="1"/>
    </xf>
    <xf numFmtId="4" fontId="8" fillId="8" borderId="15" xfId="0" applyNumberFormat="1" applyFont="1" applyFill="1" applyBorder="1" applyAlignment="1">
      <alignment horizontal="center" vertical="center" wrapText="1"/>
    </xf>
    <xf numFmtId="4" fontId="8" fillId="8" borderId="2" xfId="0" applyNumberFormat="1" applyFont="1" applyFill="1" applyBorder="1" applyAlignment="1">
      <alignment horizontal="center" vertical="center" wrapText="1"/>
    </xf>
    <xf numFmtId="49" fontId="11" fillId="22" borderId="1" xfId="0" applyNumberFormat="1" applyFont="1" applyFill="1" applyBorder="1" applyAlignment="1">
      <alignment horizontal="center" vertical="center"/>
    </xf>
    <xf numFmtId="0" fontId="6" fillId="23" borderId="3" xfId="0" applyFont="1" applyFill="1" applyBorder="1" applyAlignment="1">
      <alignment wrapText="1"/>
    </xf>
    <xf numFmtId="4" fontId="11" fillId="22" borderId="1" xfId="0" applyNumberFormat="1" applyFont="1" applyFill="1" applyBorder="1" applyAlignment="1">
      <alignment horizontal="left" vertical="center" wrapText="1"/>
    </xf>
    <xf numFmtId="4" fontId="11" fillId="22" borderId="1" xfId="0" applyNumberFormat="1" applyFont="1" applyFill="1" applyBorder="1" applyAlignment="1">
      <alignment wrapText="1"/>
    </xf>
    <xf numFmtId="0" fontId="7" fillId="22" borderId="1" xfId="0" quotePrefix="1" applyFont="1" applyFill="1" applyBorder="1" applyAlignment="1">
      <alignment vertical="center" wrapText="1"/>
    </xf>
    <xf numFmtId="4" fontId="6" fillId="4" borderId="0" xfId="0" applyNumberFormat="1" applyFont="1" applyFill="1" applyAlignment="1">
      <alignment horizontal="left" wrapText="1" indent="4"/>
    </xf>
    <xf numFmtId="4" fontId="6" fillId="21" borderId="0" xfId="0" applyNumberFormat="1" applyFont="1" applyFill="1" applyAlignment="1">
      <alignment wrapText="1"/>
    </xf>
    <xf numFmtId="4" fontId="22" fillId="22" borderId="0" xfId="0" applyNumberFormat="1" applyFont="1" applyFill="1"/>
    <xf numFmtId="4" fontId="22" fillId="22" borderId="0" xfId="0" applyNumberFormat="1" applyFont="1" applyFill="1" applyAlignment="1">
      <alignment horizontal="left"/>
    </xf>
    <xf numFmtId="4" fontId="8" fillId="9" borderId="0" xfId="0" applyNumberFormat="1" applyFont="1" applyFill="1" applyAlignment="1">
      <alignment horizontal="left" wrapText="1" indent="5"/>
    </xf>
    <xf numFmtId="0" fontId="23" fillId="14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3" fillId="14" borderId="3" xfId="0" applyFont="1" applyFill="1" applyBorder="1" applyAlignment="1">
      <alignment horizontal="left" vertical="center" wrapText="1"/>
    </xf>
    <xf numFmtId="3" fontId="23" fillId="14" borderId="1" xfId="0" applyNumberFormat="1" applyFont="1" applyFill="1" applyBorder="1" applyAlignment="1">
      <alignment vertical="center" wrapText="1"/>
    </xf>
    <xf numFmtId="3" fontId="23" fillId="14" borderId="3" xfId="0" applyNumberFormat="1" applyFont="1" applyFill="1" applyBorder="1" applyAlignment="1">
      <alignment vertical="center" wrapText="1"/>
    </xf>
    <xf numFmtId="3" fontId="24" fillId="14" borderId="3" xfId="0" applyNumberFormat="1" applyFont="1" applyFill="1" applyBorder="1" applyAlignment="1">
      <alignment vertical="center" wrapText="1"/>
    </xf>
    <xf numFmtId="165" fontId="24" fillId="14" borderId="1" xfId="0" applyNumberFormat="1" applyFont="1" applyFill="1" applyBorder="1" applyAlignment="1">
      <alignment vertical="center" wrapText="1"/>
    </xf>
    <xf numFmtId="164" fontId="24" fillId="14" borderId="1" xfId="0" applyNumberFormat="1" applyFont="1" applyFill="1" applyBorder="1" applyAlignment="1">
      <alignment horizontal="center" vertical="center" wrapText="1"/>
    </xf>
    <xf numFmtId="165" fontId="13" fillId="14" borderId="1" xfId="0" applyNumberFormat="1" applyFont="1" applyFill="1" applyBorder="1" applyAlignment="1">
      <alignment horizontal="left" vertical="center" wrapText="1"/>
    </xf>
    <xf numFmtId="4" fontId="6" fillId="0" borderId="0" xfId="0" applyNumberFormat="1" applyFont="1" applyAlignment="1">
      <alignment horizontal="left" wrapText="1" indent="6"/>
    </xf>
    <xf numFmtId="4" fontId="6" fillId="4" borderId="0" xfId="0" applyNumberFormat="1" applyFont="1" applyFill="1" applyAlignment="1">
      <alignment horizontal="left" wrapText="1" indent="3"/>
    </xf>
    <xf numFmtId="4" fontId="6" fillId="24" borderId="0" xfId="0" applyNumberFormat="1" applyFont="1" applyFill="1" applyAlignment="1">
      <alignment horizontal="left" wrapText="1" indent="3"/>
    </xf>
    <xf numFmtId="4" fontId="6" fillId="0" borderId="14" xfId="0" applyNumberFormat="1" applyFont="1" applyBorder="1" applyAlignment="1">
      <alignment wrapText="1"/>
    </xf>
    <xf numFmtId="4" fontId="6" fillId="0" borderId="15" xfId="0" applyNumberFormat="1" applyFont="1" applyBorder="1" applyAlignment="1">
      <alignment wrapText="1"/>
    </xf>
    <xf numFmtId="0" fontId="6" fillId="0" borderId="17" xfId="0" applyFont="1" applyBorder="1" applyAlignment="1">
      <alignment wrapText="1"/>
    </xf>
    <xf numFmtId="4" fontId="11" fillId="22" borderId="0" xfId="0" applyNumberFormat="1" applyFont="1" applyFill="1" applyAlignment="1">
      <alignment horizontal="center" vertical="center" wrapText="1"/>
    </xf>
    <xf numFmtId="4" fontId="11" fillId="22" borderId="0" xfId="0" applyNumberFormat="1" applyFont="1" applyFill="1"/>
    <xf numFmtId="4" fontId="11" fillId="25" borderId="0" xfId="0" applyNumberFormat="1" applyFont="1" applyFill="1" applyAlignment="1">
      <alignment horizontal="left" vertical="center" wrapText="1"/>
    </xf>
    <xf numFmtId="0" fontId="11" fillId="13" borderId="0" xfId="0" applyNumberFormat="1" applyFont="1" applyFill="1" applyAlignment="1">
      <alignment horizontal="center" vertical="center" wrapText="1"/>
    </xf>
    <xf numFmtId="0" fontId="8" fillId="15" borderId="0" xfId="0" applyNumberFormat="1" applyFont="1" applyFill="1" applyAlignment="1">
      <alignment horizontal="left" wrapText="1" indent="5"/>
    </xf>
    <xf numFmtId="4" fontId="22" fillId="22" borderId="0" xfId="0" applyNumberFormat="1" applyFont="1" applyFill="1" applyAlignment="1">
      <alignment horizontal="center"/>
    </xf>
    <xf numFmtId="4" fontId="8" fillId="2" borderId="0" xfId="0" applyNumberFormat="1" applyFont="1" applyFill="1" applyBorder="1" applyAlignment="1">
      <alignment wrapText="1"/>
    </xf>
    <xf numFmtId="0" fontId="6" fillId="8" borderId="0" xfId="0" applyNumberFormat="1" applyFont="1" applyFill="1" applyAlignment="1">
      <alignment horizontal="left" wrapText="1"/>
    </xf>
    <xf numFmtId="0" fontId="8" fillId="9" borderId="0" xfId="0" applyNumberFormat="1" applyFont="1" applyFill="1" applyAlignment="1">
      <alignment wrapText="1"/>
    </xf>
    <xf numFmtId="0" fontId="8" fillId="9" borderId="0" xfId="0" applyNumberFormat="1" applyFont="1" applyFill="1" applyAlignment="1">
      <alignment horizontal="left" wrapText="1" indent="4"/>
    </xf>
    <xf numFmtId="0" fontId="6" fillId="0" borderId="0" xfId="0" applyFont="1" applyBorder="1" applyAlignment="1">
      <alignment wrapText="1"/>
    </xf>
    <xf numFmtId="0" fontId="25" fillId="2" borderId="12" xfId="0" applyFont="1" applyFill="1" applyBorder="1" applyAlignment="1">
      <alignment horizontal="left" vertical="center" wrapText="1"/>
    </xf>
    <xf numFmtId="0" fontId="6" fillId="23" borderId="0" xfId="0" applyFont="1" applyFill="1" applyBorder="1" applyAlignment="1">
      <alignment horizontal="left" wrapText="1"/>
    </xf>
    <xf numFmtId="0" fontId="6" fillId="0" borderId="14" xfId="0" applyFont="1" applyFill="1" applyBorder="1" applyAlignment="1">
      <alignment horizontal="left" wrapText="1"/>
    </xf>
    <xf numFmtId="0" fontId="25" fillId="2" borderId="1" xfId="0" applyFont="1" applyFill="1" applyBorder="1" applyAlignment="1">
      <alignment horizontal="left" vertical="center" wrapText="1"/>
    </xf>
    <xf numFmtId="4" fontId="22" fillId="22" borderId="0" xfId="0" applyNumberFormat="1" applyFont="1" applyFill="1" applyAlignment="1">
      <alignment horizontal="right"/>
    </xf>
    <xf numFmtId="4" fontId="6" fillId="26" borderId="0" xfId="0" applyNumberFormat="1" applyFont="1" applyFill="1" applyAlignment="1">
      <alignment horizontal="left" indent="1"/>
    </xf>
    <xf numFmtId="4" fontId="6" fillId="26" borderId="0" xfId="0" applyNumberFormat="1" applyFont="1" applyFill="1"/>
    <xf numFmtId="4" fontId="28" fillId="0" borderId="0" xfId="0" applyNumberFormat="1" applyFont="1"/>
    <xf numFmtId="4" fontId="6" fillId="0" borderId="7" xfId="0" applyNumberFormat="1" applyFont="1" applyBorder="1" applyAlignment="1">
      <alignment wrapText="1"/>
    </xf>
    <xf numFmtId="4" fontId="6" fillId="0" borderId="2" xfId="0" applyNumberFormat="1" applyFont="1" applyBorder="1" applyAlignment="1">
      <alignment wrapText="1"/>
    </xf>
    <xf numFmtId="4" fontId="8" fillId="2" borderId="17" xfId="0" applyNumberFormat="1" applyFont="1" applyFill="1" applyBorder="1" applyAlignment="1">
      <alignment wrapText="1"/>
    </xf>
    <xf numFmtId="4" fontId="6" fillId="0" borderId="13" xfId="0" applyNumberFormat="1" applyFont="1" applyBorder="1" applyAlignment="1">
      <alignment wrapText="1"/>
    </xf>
    <xf numFmtId="4" fontId="6" fillId="23" borderId="4" xfId="0" applyNumberFormat="1" applyFont="1" applyFill="1" applyBorder="1" applyAlignment="1">
      <alignment wrapText="1"/>
    </xf>
    <xf numFmtId="4" fontId="6" fillId="4" borderId="0" xfId="0" applyNumberFormat="1" applyFont="1" applyFill="1" applyAlignment="1">
      <alignment wrapText="1"/>
    </xf>
    <xf numFmtId="4" fontId="6" fillId="4" borderId="0" xfId="0" applyNumberFormat="1" applyFont="1" applyFill="1"/>
    <xf numFmtId="4" fontId="11" fillId="22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29" fillId="0" borderId="3" xfId="0" applyFont="1" applyBorder="1" applyAlignment="1">
      <alignment horizontal="left" vertical="center" wrapText="1"/>
    </xf>
    <xf numFmtId="3" fontId="29" fillId="0" borderId="1" xfId="0" applyNumberFormat="1" applyFont="1" applyBorder="1" applyAlignment="1">
      <alignment vertical="center" wrapText="1"/>
    </xf>
    <xf numFmtId="3" fontId="29" fillId="0" borderId="3" xfId="0" applyNumberFormat="1" applyFont="1" applyBorder="1" applyAlignment="1">
      <alignment vertical="center" wrapText="1"/>
    </xf>
    <xf numFmtId="3" fontId="30" fillId="0" borderId="3" xfId="0" applyNumberFormat="1" applyFont="1" applyBorder="1" applyAlignment="1">
      <alignment vertical="center" wrapText="1"/>
    </xf>
    <xf numFmtId="165" fontId="30" fillId="0" borderId="1" xfId="0" applyNumberFormat="1" applyFont="1" applyBorder="1" applyAlignment="1">
      <alignment vertical="center" wrapText="1"/>
    </xf>
    <xf numFmtId="164" fontId="30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left" indent="5"/>
    </xf>
    <xf numFmtId="4" fontId="6" fillId="0" borderId="0" xfId="0" applyNumberFormat="1" applyFont="1" applyAlignment="1">
      <alignment horizontal="left" indent="6"/>
    </xf>
    <xf numFmtId="4" fontId="8" fillId="28" borderId="0" xfId="0" applyNumberFormat="1" applyFont="1" applyFill="1"/>
    <xf numFmtId="4" fontId="6" fillId="27" borderId="0" xfId="0" applyNumberFormat="1" applyFont="1" applyFill="1" applyAlignment="1">
      <alignment horizontal="left" indent="1"/>
    </xf>
    <xf numFmtId="4" fontId="6" fillId="0" borderId="0" xfId="0" applyNumberFormat="1" applyFont="1" applyFill="1"/>
    <xf numFmtId="4" fontId="22" fillId="0" borderId="0" xfId="0" applyNumberFormat="1" applyFont="1" applyFill="1"/>
    <xf numFmtId="4" fontId="11" fillId="22" borderId="3" xfId="0" applyNumberFormat="1" applyFont="1" applyFill="1" applyBorder="1" applyAlignment="1">
      <alignment horizontal="center" vertical="center" wrapText="1"/>
    </xf>
    <xf numFmtId="4" fontId="11" fillId="22" borderId="8" xfId="0" applyNumberFormat="1" applyFont="1" applyFill="1" applyBorder="1" applyAlignment="1">
      <alignment horizontal="center" vertical="center" wrapText="1"/>
    </xf>
    <xf numFmtId="4" fontId="11" fillId="2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4" fontId="9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4" fontId="11" fillId="22" borderId="15" xfId="0" applyNumberFormat="1" applyFont="1" applyFill="1" applyBorder="1" applyAlignment="1">
      <alignment horizontal="center" vertical="center" wrapText="1"/>
    </xf>
    <xf numFmtId="4" fontId="11" fillId="22" borderId="2" xfId="0" applyNumberFormat="1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2037">
    <dxf>
      <numFmt numFmtId="0" formatCode="General"/>
    </dxf>
    <dxf>
      <numFmt numFmtId="0" formatCode="General"/>
    </dxf>
    <dxf>
      <fill>
        <patternFill>
          <bgColor indexed="64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indexed="64"/>
        </patternFill>
      </fill>
    </dxf>
    <dxf>
      <fill>
        <patternFill>
          <fgColor indexed="64"/>
          <bgColor theme="4" tint="-0.249977111117893"/>
        </patternFill>
      </fill>
    </dxf>
    <dxf>
      <fill>
        <patternFill>
          <fgColor theme="8" tint="0.79998168889431442"/>
          <bgColor theme="0"/>
        </patternFill>
      </fill>
    </dxf>
    <dxf>
      <fill>
        <patternFill>
          <fgColor indexed="64"/>
          <bgColor theme="4" tint="-0.249977111117893"/>
        </patternFill>
      </fill>
      <alignment horizontal="center"/>
    </dxf>
    <dxf>
      <fill>
        <patternFill>
          <fgColor theme="4" tint="-0.249977111117893"/>
        </patternFill>
      </fill>
    </dxf>
    <dxf>
      <fill>
        <patternFill>
          <bgColor theme="4" tint="-0.249977111117893"/>
        </patternFill>
      </fill>
    </dxf>
    <dxf>
      <font>
        <b/>
      </font>
      <fill>
        <patternFill>
          <fgColor theme="4" tint="-0.249977111117893"/>
        </patternFill>
      </fill>
      <alignment horizontal="center" vertical="center" wrapText="1"/>
    </dxf>
    <dxf>
      <font>
        <color theme="0"/>
      </font>
    </dxf>
    <dxf>
      <fill>
        <patternFill patternType="solid">
          <bgColor theme="3" tint="0.39997558519241921"/>
        </patternFill>
      </fill>
    </dxf>
    <dxf>
      <fill>
        <patternFill>
          <fgColor indexed="64"/>
          <bgColor theme="8" tint="0.59999389629810485"/>
        </patternFill>
      </fill>
    </dxf>
    <dxf>
      <fill>
        <patternFill>
          <fgColor indexed="64"/>
          <bgColor theme="8" tint="0.59999389629810485"/>
        </patternFill>
      </fill>
    </dxf>
    <dxf>
      <fill>
        <patternFill>
          <fgColor theme="8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ont>
        <color theme="1"/>
      </font>
    </dxf>
    <dxf>
      <font>
        <color theme="1"/>
      </font>
    </dxf>
    <dxf>
      <font>
        <b val="0"/>
      </font>
    </dxf>
    <dxf>
      <font>
        <b val="0"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4" formatCode="#,##0.00"/>
    </dxf>
    <dxf>
      <numFmt numFmtId="4" formatCode="#,##0.00"/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164" formatCode="#,##0.0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7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ill>
        <patternFill>
          <bgColor indexed="64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indexed="64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ont>
        <b/>
      </font>
    </dxf>
    <dxf>
      <font>
        <color theme="0"/>
      </font>
    </dxf>
    <dxf>
      <fill>
        <patternFill>
          <fgColor indexed="64"/>
          <bgColor theme="3" tint="0.59999389629810485"/>
        </patternFill>
      </fill>
    </dxf>
    <dxf>
      <fill>
        <patternFill>
          <fgColor indexed="64"/>
          <bgColor theme="3" tint="0.59999389629810485"/>
        </patternFill>
      </fill>
    </dxf>
    <dxf>
      <font>
        <b/>
      </font>
      <alignment horizontal="center" vertical="center" wrapText="1"/>
    </dxf>
    <dxf>
      <alignment horizontal="general" indent="0"/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  <fill>
        <patternFill patternType="solid">
          <fgColor indexed="64"/>
          <bgColor theme="3" tint="0.39997558519241921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3" tint="0.59999389629810485"/>
        </patternFill>
      </fill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3" tint="0.59999389629810485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4" formatCode="#,##0.0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167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#.##0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#.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#.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#.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#.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4" formatCode="#,##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4" formatCode="#,##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#.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#.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#.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5" formatCode="#.##0"/>
      <alignment horizontal="general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alignment vertical="center"/>
    </dxf>
    <dxf>
      <alignment horizontal="center"/>
    </dxf>
    <dxf>
      <numFmt numFmtId="164" formatCode="#,##0.0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 patternType="solid">
          <fgColor indexed="64"/>
          <bgColor theme="9" tint="0.39997558519241921"/>
        </patternFill>
      </fill>
      <alignment wrapText="1"/>
    </dxf>
    <dxf>
      <font>
        <i val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color theme="0"/>
      </font>
      <fill>
        <patternFill patternType="solid">
          <fgColor indexed="64"/>
          <bgColor theme="4" tint="-0.249977111117893"/>
        </patternFill>
      </fill>
      <alignment wrapText="1"/>
    </dxf>
    <dxf>
      <font>
        <color theme="0"/>
      </font>
      <fill>
        <patternFill patternType="solid">
          <fgColor indexed="64"/>
          <bgColor theme="4" tint="-0.249977111117893"/>
        </patternFill>
      </fill>
      <alignment wrapText="1"/>
    </dxf>
    <dxf>
      <font>
        <color theme="0"/>
      </font>
      <fill>
        <patternFill patternType="solid">
          <fgColor indexed="64"/>
          <bgColor theme="4" tint="-0.249977111117893"/>
        </patternFill>
      </fill>
      <alignment wrapText="1"/>
    </dxf>
    <dxf>
      <font>
        <color theme="0"/>
      </font>
      <fill>
        <patternFill patternType="solid">
          <fgColor indexed="64"/>
          <bgColor theme="4" tint="-0.249977111117893"/>
        </patternFill>
      </fill>
      <alignment wrapText="1"/>
    </dxf>
    <dxf>
      <font>
        <color theme="0"/>
      </font>
      <fill>
        <patternFill patternType="solid">
          <fgColor indexed="64"/>
          <bgColor theme="4" tint="-0.249977111117893"/>
        </patternFill>
      </fill>
      <alignment wrapText="1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numFmt numFmtId="164" formatCode="#,##0.0"/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alignment vertical="center"/>
    </dxf>
    <dxf>
      <alignment horizontal="center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alignment horizontal="general" indent="0"/>
    </dxf>
    <dxf>
      <numFmt numFmtId="4" formatCode="#,##0.00"/>
    </dxf>
    <dxf>
      <alignment horizontal="right" indent="5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alignment horizontal="general" indent="0"/>
    </dxf>
    <dxf>
      <font>
        <color theme="1"/>
      </font>
    </dxf>
    <dxf>
      <font>
        <color theme="1"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color theme="0"/>
      </font>
      <numFmt numFmtId="0" formatCode="General"/>
      <fill>
        <patternFill patternType="solid">
          <fgColor indexed="64"/>
          <bgColor theme="4" tint="-0.249977111117893"/>
        </patternFill>
      </fill>
      <alignment wrapText="1"/>
    </dxf>
    <dxf>
      <numFmt numFmtId="0" formatCode="General"/>
      <fill>
        <patternFill patternType="solid">
          <fgColor indexed="64"/>
          <bgColor theme="7" tint="0.59999389629810485"/>
        </patternFill>
      </fill>
      <alignment wrapText="1" indent="5"/>
    </dxf>
    <dxf>
      <numFmt numFmtId="0" formatCode="General"/>
      <fill>
        <patternFill patternType="solid">
          <fgColor indexed="64"/>
          <bgColor theme="7" tint="0.59999389629810485"/>
        </patternFill>
      </fill>
      <alignment wrapText="1" indent="5"/>
    </dxf>
    <dxf>
      <numFmt numFmtId="3" formatCode="#,##0"/>
      <fill>
        <patternFill patternType="solid">
          <fgColor indexed="64"/>
          <bgColor theme="7" tint="0.59999389629810485"/>
        </patternFill>
      </fill>
      <alignment wrapText="1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  <alignment horizontal="center" vertical="center" wrapText="1"/>
    </dxf>
    <dxf>
      <numFmt numFmtId="164" formatCode="#,##0.0"/>
    </dxf>
    <dxf>
      <numFmt numFmtId="164" formatCode="#,##0.0"/>
    </dxf>
    <dxf>
      <alignment vertical="center"/>
    </dxf>
    <dxf>
      <alignment horizontal="center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fill>
        <patternFill>
          <bgColor theme="4" tint="-0.249977111117893"/>
        </patternFill>
      </fill>
    </dxf>
    <dxf>
      <alignment horizontal="right" readingOrder="0"/>
    </dxf>
    <dxf>
      <font>
        <color theme="0"/>
      </font>
      <fill>
        <patternFill>
          <bgColor indexed="64"/>
        </patternFill>
      </fill>
      <alignment horizontal="center" readingOrder="0"/>
    </dxf>
    <dxf>
      <fill>
        <patternFill>
          <fgColor indexed="64"/>
          <bgColor theme="4" tint="-0.249977111117893"/>
        </patternFill>
      </fill>
    </dxf>
    <dxf>
      <font>
        <b/>
      </font>
      <fill>
        <patternFill patternType="solid">
          <fgColor indexed="64"/>
          <bgColor theme="4" tint="0.79998168889431442"/>
        </patternFill>
      </fill>
    </dxf>
    <dxf>
      <font>
        <b/>
      </font>
      <fill>
        <patternFill patternType="solid">
          <fgColor indexed="64"/>
          <bgColor theme="7" tint="0.59999389629810485"/>
        </patternFill>
      </fill>
      <alignment indent="5"/>
    </dxf>
    <dxf>
      <font>
        <b/>
      </font>
      <fill>
        <patternFill patternType="solid">
          <fgColor indexed="64"/>
          <bgColor theme="7" tint="0.59999389629810485"/>
        </patternFill>
      </fill>
      <alignment indent="5"/>
    </dxf>
    <dxf>
      <font>
        <color theme="0"/>
      </font>
      <fill>
        <patternFill>
          <fgColor theme="4" tint="-0.249977111117893"/>
        </patternFill>
      </fill>
      <alignment horizontal="center"/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ont>
        <b/>
      </font>
      <fill>
        <patternFill patternType="solid">
          <fgColor indexed="64"/>
          <bgColor theme="7" tint="0.59999389629810485"/>
        </patternFill>
      </fill>
      <alignment indent="5"/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numFmt numFmtId="4" formatCode="#,##0.00"/>
    </dxf>
    <dxf>
      <numFmt numFmtId="4" formatCode="#,##0.00"/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alignment vertical="center"/>
    </dxf>
    <dxf>
      <alignment horizontal="center"/>
    </dxf>
    <dxf>
      <numFmt numFmtId="164" formatCode="#,##0.0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fill>
        <patternFill>
          <bgColor indexed="64"/>
        </patternFill>
      </fill>
    </dxf>
    <dxf>
      <alignment horizontal="right" readingOrder="0"/>
    </dxf>
    <dxf>
      <font>
        <color theme="0"/>
      </font>
      <alignment horizontal="center" wrapText="1" readingOrder="0"/>
    </dxf>
    <dxf>
      <alignment horizontal="center" readingOrder="0"/>
    </dxf>
    <dxf>
      <alignment horizontal="right" readingOrder="0"/>
    </dxf>
    <dxf>
      <alignment horizontal="right" readingOrder="0"/>
    </dxf>
    <dxf>
      <font>
        <color theme="0"/>
      </font>
      <numFmt numFmtId="4" formatCode="#,##0.00"/>
      <fill>
        <patternFill>
          <bgColor indexed="64"/>
        </patternFill>
      </fill>
      <alignment horizontal="center" readingOrder="0"/>
    </dxf>
    <dxf>
      <alignment horizontal="general" indent="0"/>
    </dxf>
    <dxf>
      <numFmt numFmtId="4" formatCode="#,##0.00"/>
    </dxf>
    <dxf>
      <alignment horizontal="right" indent="5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alignment horizontal="general" indent="0"/>
    </dxf>
    <dxf>
      <font>
        <color theme="1"/>
      </font>
    </dxf>
    <dxf>
      <font>
        <color theme="1"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color theme="0"/>
      </font>
      <numFmt numFmtId="0" formatCode="General"/>
      <fill>
        <patternFill patternType="solid">
          <fgColor indexed="64"/>
          <bgColor theme="4" tint="-0.249977111117893"/>
        </patternFill>
      </fill>
      <alignment wrapText="1"/>
    </dxf>
    <dxf>
      <numFmt numFmtId="0" formatCode="General"/>
      <fill>
        <patternFill patternType="solid">
          <fgColor indexed="64"/>
          <bgColor theme="7" tint="0.59999389629810485"/>
        </patternFill>
      </fill>
      <alignment wrapText="1" indent="5"/>
    </dxf>
    <dxf>
      <numFmt numFmtId="0" formatCode="General"/>
      <fill>
        <patternFill patternType="solid">
          <fgColor indexed="64"/>
          <bgColor theme="7" tint="0.59999389629810485"/>
        </patternFill>
      </fill>
      <alignment wrapText="1" indent="5"/>
    </dxf>
    <dxf>
      <numFmt numFmtId="3" formatCode="#,##0"/>
      <fill>
        <patternFill patternType="solid">
          <fgColor indexed="64"/>
          <bgColor theme="7" tint="0.59999389629810485"/>
        </patternFill>
      </fill>
      <alignment wrapText="1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  <alignment horizontal="center" vertical="center" wrapText="1"/>
    </dxf>
    <dxf>
      <alignment vertical="center"/>
    </dxf>
    <dxf>
      <alignment horizontal="center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font>
        <color theme="0"/>
      </font>
      <numFmt numFmtId="4" formatCode="#,##0.00"/>
      <fill>
        <patternFill>
          <bgColor indexed="64"/>
        </patternFill>
      </fill>
      <alignment horizontal="center" readingOrder="0"/>
    </dxf>
    <dxf>
      <alignment horizontal="general" indent="0"/>
    </dxf>
    <dxf>
      <numFmt numFmtId="4" formatCode="#,##0.00"/>
    </dxf>
    <dxf>
      <alignment horizontal="right" indent="5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alignment horizontal="general" indent="0"/>
    </dxf>
    <dxf>
      <font>
        <color theme="1"/>
      </font>
    </dxf>
    <dxf>
      <font>
        <color theme="1"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color theme="0"/>
      </font>
      <numFmt numFmtId="0" formatCode="General"/>
      <fill>
        <patternFill patternType="solid">
          <fgColor indexed="64"/>
          <bgColor theme="4" tint="-0.249977111117893"/>
        </patternFill>
      </fill>
      <alignment wrapText="1"/>
    </dxf>
    <dxf>
      <numFmt numFmtId="0" formatCode="General"/>
      <fill>
        <patternFill patternType="solid">
          <fgColor indexed="64"/>
          <bgColor theme="7" tint="0.59999389629810485"/>
        </patternFill>
      </fill>
      <alignment wrapText="1" indent="5"/>
    </dxf>
    <dxf>
      <numFmt numFmtId="0" formatCode="General"/>
      <fill>
        <patternFill patternType="solid">
          <fgColor indexed="64"/>
          <bgColor theme="7" tint="0.59999389629810485"/>
        </patternFill>
      </fill>
      <alignment wrapText="1" indent="5"/>
    </dxf>
    <dxf>
      <numFmt numFmtId="3" formatCode="#,##0"/>
      <fill>
        <patternFill patternType="solid">
          <fgColor indexed="64"/>
          <bgColor theme="7" tint="0.59999389629810485"/>
        </patternFill>
      </fill>
      <alignment wrapText="1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  <alignment horizontal="center" vertical="center" wrapText="1"/>
    </dxf>
    <dxf>
      <alignment vertical="center"/>
    </dxf>
    <dxf>
      <alignment horizontal="center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fgColor indexed="64"/>
          <bgColor theme="4" tint="-0.249977111117893"/>
        </patternFill>
      </fill>
    </dxf>
    <dxf>
      <font>
        <color theme="0"/>
      </font>
      <fill>
        <patternFill>
          <fgColor theme="4" tint="-0.249977111117893"/>
        </patternFill>
      </fill>
      <alignment horizontal="center"/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ont>
        <b/>
      </font>
      <fill>
        <patternFill patternType="solid">
          <fgColor indexed="64"/>
          <bgColor theme="7" tint="0.59999389629810485"/>
        </patternFill>
      </fill>
      <alignment indent="5"/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numFmt numFmtId="4" formatCode="#,##0.00"/>
    </dxf>
    <dxf>
      <numFmt numFmtId="4" formatCode="#,##0.00"/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alignment vertical="center"/>
    </dxf>
    <dxf>
      <alignment horizontal="center"/>
    </dxf>
    <dxf>
      <numFmt numFmtId="164" formatCode="#,##0.0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font>
        <color theme="0"/>
      </font>
      <numFmt numFmtId="4" formatCode="#,##0.00"/>
      <fill>
        <patternFill>
          <bgColor indexed="64"/>
        </patternFill>
      </fill>
    </dxf>
    <dxf>
      <alignment horizontal="center"/>
    </dxf>
    <dxf>
      <numFmt numFmtId="4" formatCode="#,##0.00"/>
    </dxf>
    <dxf>
      <numFmt numFmtId="4" formatCode="#,##0.00"/>
    </dxf>
    <dxf>
      <alignment horizontal="general" indent="0"/>
    </dxf>
    <dxf>
      <numFmt numFmtId="4" formatCode="#,##0.00"/>
    </dxf>
    <dxf>
      <alignment horizontal="right" indent="5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alignment horizontal="general" indent="0"/>
    </dxf>
    <dxf>
      <font>
        <color theme="1"/>
      </font>
    </dxf>
    <dxf>
      <font>
        <color theme="1"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color theme="0"/>
      </font>
      <numFmt numFmtId="0" formatCode="General"/>
      <fill>
        <patternFill patternType="solid">
          <fgColor indexed="64"/>
          <bgColor theme="4" tint="-0.249977111117893"/>
        </patternFill>
      </fill>
      <alignment wrapText="1"/>
    </dxf>
    <dxf>
      <numFmt numFmtId="0" formatCode="General"/>
      <fill>
        <patternFill patternType="solid">
          <fgColor indexed="64"/>
          <bgColor theme="7" tint="0.59999389629810485"/>
        </patternFill>
      </fill>
      <alignment wrapText="1" indent="5"/>
    </dxf>
    <dxf>
      <numFmt numFmtId="0" formatCode="General"/>
      <fill>
        <patternFill patternType="solid">
          <fgColor indexed="64"/>
          <bgColor theme="7" tint="0.59999389629810485"/>
        </patternFill>
      </fill>
      <alignment wrapText="1" indent="5"/>
    </dxf>
    <dxf>
      <numFmt numFmtId="3" formatCode="#,##0"/>
      <fill>
        <patternFill patternType="solid">
          <fgColor indexed="64"/>
          <bgColor theme="7" tint="0.59999389629810485"/>
        </patternFill>
      </fill>
      <alignment wrapText="1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  <alignment horizontal="center" vertical="center" wrapText="1"/>
    </dxf>
    <dxf>
      <numFmt numFmtId="164" formatCode="#,##0.0"/>
    </dxf>
    <dxf>
      <numFmt numFmtId="164" formatCode="#,##0.0"/>
    </dxf>
    <dxf>
      <alignment vertical="center"/>
    </dxf>
    <dxf>
      <alignment horizontal="center"/>
    </dxf>
    <dxf>
      <alignment horizontal="center" vertical="center"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fgColor indexed="64"/>
          <bgColor theme="4" tint="-0.249977111117893"/>
        </patternFill>
      </fill>
    </dxf>
    <dxf>
      <alignment horizontal="right"/>
    </dxf>
    <dxf>
      <alignment horizontal="center"/>
    </dxf>
    <dxf>
      <font>
        <color theme="0"/>
      </font>
      <fill>
        <patternFill>
          <fgColor theme="4" tint="-0.249977111117893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numFmt numFmtId="4" formatCode="#,##0.00"/>
    </dxf>
    <dxf>
      <numFmt numFmtId="4" formatCode="#,##0.00"/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alignment vertical="center"/>
    </dxf>
    <dxf>
      <alignment horizontal="center"/>
    </dxf>
    <dxf>
      <numFmt numFmtId="164" formatCode="#,##0.0"/>
    </dxf>
    <dxf>
      <alignment horizontal="center" vertical="center"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fill>
        <patternFill patternType="solid">
          <bgColor rgb="FF7030A0"/>
        </patternFill>
      </fill>
    </dxf>
    <dxf>
      <numFmt numFmtId="4" formatCode="#,##0.00"/>
    </dxf>
    <dxf>
      <numFmt numFmtId="4" formatCode="#,##0.00"/>
    </dxf>
    <dxf>
      <numFmt numFmtId="164" formatCode="#,##0.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4" formatCode="#,##0.0"/>
    </dxf>
    <dxf>
      <numFmt numFmtId="164" formatCode="#,##0.0"/>
    </dxf>
    <dxf>
      <font>
        <sz val="10"/>
      </font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numFmt numFmtId="168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fill>
        <patternFill patternType="solid">
          <bgColor rgb="FF7030A0"/>
        </patternFill>
      </fill>
    </dxf>
    <dxf>
      <numFmt numFmtId="4" formatCode="#,##0.00"/>
    </dxf>
    <dxf>
      <numFmt numFmtId="4" formatCode="#,##0.00"/>
    </dxf>
    <dxf>
      <numFmt numFmtId="164" formatCode="#,##0.0"/>
    </dxf>
    <dxf>
      <numFmt numFmtId="164" formatCode="#,##0.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4" formatCode="#,##0.0"/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8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  <fill>
        <patternFill patternType="solid">
          <fgColor indexed="64"/>
          <bgColor theme="3" tint="0.39997558519241921"/>
        </patternFill>
      </fill>
    </dxf>
    <dxf>
      <fill>
        <patternFill>
          <fgColor theme="4" tint="0.39997558519241921"/>
        </patternFill>
      </fill>
    </dxf>
    <dxf>
      <fill>
        <patternFill>
          <fgColor theme="4" tint="0.39997558519241921"/>
        </patternFill>
      </fill>
    </dxf>
    <dxf>
      <fill>
        <patternFill patternType="solid">
          <fgColor indexed="64"/>
          <bgColor theme="3" tint="0.59999389629810485"/>
        </patternFill>
      </fill>
    </dxf>
    <dxf>
      <fill>
        <patternFill patternType="solid">
          <fgColor indexed="64"/>
          <bgColor theme="3" tint="0.59999389629810485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4" formatCode="#,##0.0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167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vertical="center"/>
    </dxf>
    <dxf>
      <alignment horizontal="center"/>
    </dxf>
    <dxf>
      <numFmt numFmtId="164" formatCode="#,##0.0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  <fill>
        <patternFill patternType="solid">
          <fgColor indexed="64"/>
          <bgColor theme="3" tint="0.39997558519241921"/>
        </patternFill>
      </fill>
    </dxf>
    <dxf>
      <fill>
        <patternFill>
          <fgColor theme="4" tint="0.39997558519241921"/>
        </patternFill>
      </fill>
    </dxf>
    <dxf>
      <fill>
        <patternFill>
          <fgColor theme="4" tint="0.39997558519241921"/>
        </patternFill>
      </fill>
    </dxf>
    <dxf>
      <fill>
        <patternFill patternType="solid">
          <fgColor indexed="64"/>
          <bgColor theme="3" tint="0.59999389629810485"/>
        </patternFill>
      </fill>
    </dxf>
    <dxf>
      <fill>
        <patternFill patternType="solid">
          <fgColor indexed="64"/>
          <bgColor theme="3" tint="0.59999389629810485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4" formatCode="#,##0.0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167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ill>
        <patternFill patternType="solid">
          <fgColor indexed="64"/>
          <bgColor theme="4" tint="-0.249977111117893"/>
        </patternFill>
      </fill>
    </dxf>
    <dxf>
      <font>
        <color theme="0"/>
      </font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alignment horizontal="left"/>
    </dxf>
    <dxf>
      <font>
        <b/>
      </font>
      <fill>
        <patternFill>
          <fgColor theme="4" tint="-0.249977111117893"/>
        </patternFill>
      </fill>
      <alignment horizontal="center" vertical="center" wrapText="1"/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4" formatCode="#,##0.0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7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indexed="64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ont>
        <b/>
      </font>
    </dxf>
    <dxf>
      <font>
        <color theme="0"/>
      </font>
    </dxf>
    <dxf>
      <fill>
        <patternFill>
          <fgColor indexed="64"/>
          <bgColor theme="3" tint="0.59999389629810485"/>
        </patternFill>
      </fill>
    </dxf>
    <dxf>
      <fill>
        <patternFill>
          <fgColor indexed="64"/>
          <bgColor theme="3" tint="0.59999389629810485"/>
        </patternFill>
      </fill>
    </dxf>
    <dxf>
      <font>
        <b/>
      </font>
      <alignment horizontal="center" vertical="center" wrapText="1"/>
    </dxf>
    <dxf>
      <alignment horizontal="general" indent="0"/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  <fill>
        <patternFill patternType="solid">
          <fgColor indexed="64"/>
          <bgColor theme="3" tint="0.39997558519241921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3" tint="0.59999389629810485"/>
        </patternFill>
      </fill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3" tint="0.59999389629810485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4" formatCode="#,##0.0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167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ill>
        <patternFill>
          <bgColor theme="3" tint="0.59999389629810485"/>
        </patternFill>
      </fill>
    </dxf>
    <dxf>
      <fill>
        <patternFill>
          <bgColor indexed="64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indexed="64"/>
        </patternFill>
      </fill>
    </dxf>
    <dxf>
      <fill>
        <patternFill>
          <fgColor indexed="64"/>
          <bgColor theme="4" tint="-0.249977111117893"/>
        </patternFill>
      </fill>
    </dxf>
    <dxf>
      <fill>
        <patternFill>
          <fgColor theme="8" tint="0.79998168889431442"/>
          <bgColor theme="0"/>
        </patternFill>
      </fill>
    </dxf>
    <dxf>
      <fill>
        <patternFill>
          <fgColor indexed="64"/>
          <bgColor theme="4" tint="-0.249977111117893"/>
        </patternFill>
      </fill>
      <alignment horizontal="center"/>
    </dxf>
    <dxf>
      <fill>
        <patternFill>
          <fgColor theme="4" tint="-0.249977111117893"/>
        </patternFill>
      </fill>
    </dxf>
    <dxf>
      <fill>
        <patternFill>
          <bgColor theme="4" tint="-0.249977111117893"/>
        </patternFill>
      </fill>
    </dxf>
    <dxf>
      <font>
        <b/>
      </font>
      <fill>
        <patternFill>
          <fgColor theme="4" tint="-0.249977111117893"/>
        </patternFill>
      </fill>
      <alignment horizontal="center" vertical="center" wrapText="1"/>
    </dxf>
    <dxf>
      <font>
        <color theme="0"/>
      </font>
    </dxf>
    <dxf>
      <fill>
        <patternFill patternType="solid">
          <bgColor theme="3" tint="0.39997558519241921"/>
        </patternFill>
      </fill>
    </dxf>
    <dxf>
      <fill>
        <patternFill>
          <fgColor indexed="64"/>
          <bgColor theme="8" tint="0.59999389629810485"/>
        </patternFill>
      </fill>
    </dxf>
    <dxf>
      <fill>
        <patternFill>
          <fgColor indexed="64"/>
          <bgColor theme="8" tint="0.59999389629810485"/>
        </patternFill>
      </fill>
    </dxf>
    <dxf>
      <fill>
        <patternFill>
          <fgColor theme="8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ont>
        <color theme="1"/>
      </font>
    </dxf>
    <dxf>
      <font>
        <color theme="1"/>
      </font>
    </dxf>
    <dxf>
      <font>
        <b val="0"/>
      </font>
    </dxf>
    <dxf>
      <font>
        <b val="0"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4" formatCode="#,##0.00"/>
    </dxf>
    <dxf>
      <numFmt numFmtId="4" formatCode="#,##0.00"/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164" formatCode="#,##0.0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7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numFmt numFmtId="4" formatCode="#,##0.00"/>
    </dxf>
    <dxf>
      <numFmt numFmtId="4" formatCode="#,##0.00"/>
    </dxf>
    <dxf>
      <numFmt numFmtId="164" formatCode="#,##0.0"/>
    </dxf>
    <dxf>
      <numFmt numFmtId="164" formatCode="#,##0.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4" formatCode="#,##0.0"/>
    </dxf>
    <dxf>
      <numFmt numFmtId="164" formatCode="#,##0.0"/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8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numFmt numFmtId="4" formatCode="#,##0.00"/>
    </dxf>
    <dxf>
      <numFmt numFmtId="166" formatCode="#,##0.00_ ;\-#,##0.00\ "/>
    </dxf>
    <dxf>
      <numFmt numFmtId="166" formatCode="#,##0.00_ ;\-#,##0.00\ "/>
    </dxf>
    <dxf>
      <font>
        <b/>
      </font>
      <fill>
        <patternFill patternType="solid">
          <fgColor indexed="64"/>
          <bgColor theme="4" tint="0.79998168889431442"/>
        </patternFill>
      </fill>
    </dxf>
    <dxf>
      <font>
        <b/>
      </font>
      <fill>
        <patternFill patternType="solid">
          <fgColor indexed="64"/>
          <bgColor theme="4" tint="0.79998168889431442"/>
        </patternFill>
      </fill>
    </dxf>
    <dxf>
      <font>
        <b/>
      </font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rgb="FF7030A0"/>
        </patternFill>
      </fill>
      <alignment horizontal="left"/>
    </dxf>
    <dxf>
      <fill>
        <patternFill patternType="solid">
          <fgColor indexed="64"/>
          <bgColor rgb="FF7030A0"/>
        </patternFill>
      </fill>
      <alignment horizontal="left"/>
    </dxf>
    <dxf>
      <fill>
        <patternFill>
          <bgColor rgb="FF7030A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bgColor rgb="FF7030A0"/>
        </patternFill>
      </fill>
    </dxf>
    <dxf>
      <fill>
        <patternFill patternType="solid">
          <fgColor indexed="64"/>
          <bgColor rgb="FF7030A0"/>
        </patternFill>
      </fill>
      <alignment horizontal="left"/>
    </dxf>
    <dxf>
      <numFmt numFmtId="4" formatCode="#,##0.00"/>
    </dxf>
    <dxf>
      <numFmt numFmtId="4" formatCode="#,##0.00"/>
    </dxf>
    <dxf>
      <numFmt numFmtId="164" formatCode="#,##0.0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numFmt numFmtId="164" formatCode="#,##0.0"/>
    </dxf>
    <dxf>
      <numFmt numFmtId="164" formatCode="#,##0.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  <sz val="10"/>
      </font>
      <numFmt numFmtId="4" formatCode="#,##0.00"/>
      <fill>
        <patternFill patternType="solid">
          <fgColor indexed="64"/>
          <bgColor theme="4" tint="0.79998168889431442"/>
        </patternFill>
      </fill>
    </dxf>
    <dxf>
      <font>
        <b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alignment horizontal="lef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ill>
        <patternFill patternType="solid">
          <bgColor rgb="FF7030A0"/>
        </patternFill>
      </fill>
    </dxf>
    <dxf>
      <numFmt numFmtId="4" formatCode="#,##0.00"/>
    </dxf>
    <dxf>
      <numFmt numFmtId="4" formatCode="#,##0.00"/>
    </dxf>
    <dxf>
      <numFmt numFmtId="164" formatCode="#,##0.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4" formatCode="#,##0.0"/>
    </dxf>
    <dxf>
      <numFmt numFmtId="164" formatCode="#,##0.0"/>
    </dxf>
    <dxf>
      <font>
        <sz val="10"/>
      </font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numFmt numFmtId="168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numFmt numFmtId="4" formatCode="#,##0.00"/>
    </dxf>
    <dxf>
      <numFmt numFmtId="4" formatCode="#,##0.00"/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numFmt numFmtId="4" formatCode="#,##0.00"/>
    </dxf>
    <dxf>
      <numFmt numFmtId="4" formatCode="#,##0.00"/>
    </dxf>
    <dxf>
      <numFmt numFmtId="164" formatCode="#,##0.0"/>
    </dxf>
    <dxf>
      <numFmt numFmtId="164" formatCode="#,##0.0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numFmt numFmtId="164" formatCode="#,##0.0"/>
    </dxf>
    <dxf>
      <numFmt numFmtId="164" formatCode="#,##0.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8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  <fill>
        <patternFill patternType="solid">
          <fgColor indexed="64"/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numFmt numFmtId="4" formatCode="#,##0.00"/>
    </dxf>
    <dxf>
      <numFmt numFmtId="4" formatCode="#,##0.00"/>
    </dxf>
    <dxf>
      <numFmt numFmtId="164" formatCode="#,##0.0"/>
    </dxf>
    <dxf>
      <numFmt numFmtId="164" formatCode="#,##0.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4" formatCode="#,##0.0"/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8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fill>
        <patternFill patternType="solid">
          <bgColor rgb="FF7030A0"/>
        </patternFill>
      </fill>
    </dxf>
    <dxf>
      <numFmt numFmtId="4" formatCode="#,##0.00"/>
    </dxf>
    <dxf>
      <numFmt numFmtId="4" formatCode="#,##0.00"/>
    </dxf>
    <dxf>
      <numFmt numFmtId="164" formatCode="#,##0.0"/>
    </dxf>
    <dxf>
      <numFmt numFmtId="164" formatCode="#,##0.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4" formatCode="#,##0.0"/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8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</dxfs>
  <tableStyles count="1" defaultTableStyle="TableStyleMedium2" defaultPivotStyle="PivotStyleLight16">
    <tableStyle name="Invisible" pivot="0" table="0" count="0"/>
  </tableStyles>
  <colors>
    <mruColors>
      <color rgb="FFDCE6F1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ustomXml" Target="../customXml/item70.xml"/><Relationship Id="rId21" Type="http://schemas.openxmlformats.org/officeDocument/2006/relationships/pivotCacheDefinition" Target="pivotCache/pivotCacheDefinition6.xml"/><Relationship Id="rId42" Type="http://schemas.openxmlformats.org/officeDocument/2006/relationships/connections" Target="connections.xml"/><Relationship Id="rId63" Type="http://schemas.openxmlformats.org/officeDocument/2006/relationships/customXml" Target="../customXml/item16.xml"/><Relationship Id="rId84" Type="http://schemas.openxmlformats.org/officeDocument/2006/relationships/customXml" Target="../customXml/item37.xml"/><Relationship Id="rId138" Type="http://schemas.openxmlformats.org/officeDocument/2006/relationships/customXml" Target="../customXml/item91.xml"/><Relationship Id="rId107" Type="http://schemas.openxmlformats.org/officeDocument/2006/relationships/customXml" Target="../customXml/item60.xml"/><Relationship Id="rId11" Type="http://schemas.openxmlformats.org/officeDocument/2006/relationships/worksheet" Target="worksheets/sheet11.xml"/><Relationship Id="rId32" Type="http://schemas.openxmlformats.org/officeDocument/2006/relationships/pivotCacheDefinition" Target="pivotCache/pivotCacheDefinition17.xml"/><Relationship Id="rId53" Type="http://schemas.openxmlformats.org/officeDocument/2006/relationships/customXml" Target="../customXml/item6.xml"/><Relationship Id="rId74" Type="http://schemas.openxmlformats.org/officeDocument/2006/relationships/customXml" Target="../customXml/item27.xml"/><Relationship Id="rId128" Type="http://schemas.openxmlformats.org/officeDocument/2006/relationships/customXml" Target="../customXml/item81.xml"/><Relationship Id="rId149" Type="http://schemas.openxmlformats.org/officeDocument/2006/relationships/customXml" Target="../customXml/item102.xml"/><Relationship Id="rId5" Type="http://schemas.openxmlformats.org/officeDocument/2006/relationships/worksheet" Target="worksheets/sheet5.xml"/><Relationship Id="rId95" Type="http://schemas.openxmlformats.org/officeDocument/2006/relationships/customXml" Target="../customXml/item48.xml"/><Relationship Id="rId22" Type="http://schemas.openxmlformats.org/officeDocument/2006/relationships/pivotCacheDefinition" Target="pivotCache/pivotCacheDefinition7.xml"/><Relationship Id="rId27" Type="http://schemas.openxmlformats.org/officeDocument/2006/relationships/pivotCacheDefinition" Target="pivotCache/pivotCacheDefinition12.xml"/><Relationship Id="rId43" Type="http://schemas.openxmlformats.org/officeDocument/2006/relationships/styles" Target="styles.xml"/><Relationship Id="rId48" Type="http://schemas.openxmlformats.org/officeDocument/2006/relationships/customXml" Target="../customXml/item1.xml"/><Relationship Id="rId64" Type="http://schemas.openxmlformats.org/officeDocument/2006/relationships/customXml" Target="../customXml/item17.xml"/><Relationship Id="rId69" Type="http://schemas.openxmlformats.org/officeDocument/2006/relationships/customXml" Target="../customXml/item22.xml"/><Relationship Id="rId113" Type="http://schemas.openxmlformats.org/officeDocument/2006/relationships/customXml" Target="../customXml/item66.xml"/><Relationship Id="rId118" Type="http://schemas.openxmlformats.org/officeDocument/2006/relationships/customXml" Target="../customXml/item71.xml"/><Relationship Id="rId134" Type="http://schemas.openxmlformats.org/officeDocument/2006/relationships/customXml" Target="../customXml/item87.xml"/><Relationship Id="rId139" Type="http://schemas.openxmlformats.org/officeDocument/2006/relationships/customXml" Target="../customXml/item92.xml"/><Relationship Id="rId80" Type="http://schemas.openxmlformats.org/officeDocument/2006/relationships/customXml" Target="../customXml/item33.xml"/><Relationship Id="rId85" Type="http://schemas.openxmlformats.org/officeDocument/2006/relationships/customXml" Target="../customXml/item38.xml"/><Relationship Id="rId150" Type="http://schemas.openxmlformats.org/officeDocument/2006/relationships/customXml" Target="../customXml/item103.xml"/><Relationship Id="rId155" Type="http://schemas.microsoft.com/office/2017/10/relationships/person" Target="persons/person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2.xml"/><Relationship Id="rId33" Type="http://schemas.openxmlformats.org/officeDocument/2006/relationships/pivotCacheDefinition" Target="pivotCache/pivotCacheDefinition18.xml"/><Relationship Id="rId38" Type="http://schemas.openxmlformats.org/officeDocument/2006/relationships/pivotCacheDefinition" Target="pivotCache/pivotCacheDefinition23.xml"/><Relationship Id="rId59" Type="http://schemas.openxmlformats.org/officeDocument/2006/relationships/customXml" Target="../customXml/item12.xml"/><Relationship Id="rId103" Type="http://schemas.openxmlformats.org/officeDocument/2006/relationships/customXml" Target="../customXml/item56.xml"/><Relationship Id="rId108" Type="http://schemas.openxmlformats.org/officeDocument/2006/relationships/customXml" Target="../customXml/item61.xml"/><Relationship Id="rId124" Type="http://schemas.openxmlformats.org/officeDocument/2006/relationships/customXml" Target="../customXml/item77.xml"/><Relationship Id="rId129" Type="http://schemas.openxmlformats.org/officeDocument/2006/relationships/customXml" Target="../customXml/item82.xml"/><Relationship Id="rId54" Type="http://schemas.openxmlformats.org/officeDocument/2006/relationships/customXml" Target="../customXml/item7.xml"/><Relationship Id="rId70" Type="http://schemas.openxmlformats.org/officeDocument/2006/relationships/customXml" Target="../customXml/item23.xml"/><Relationship Id="rId75" Type="http://schemas.openxmlformats.org/officeDocument/2006/relationships/customXml" Target="../customXml/item28.xml"/><Relationship Id="rId91" Type="http://schemas.openxmlformats.org/officeDocument/2006/relationships/customXml" Target="../customXml/item44.xml"/><Relationship Id="rId96" Type="http://schemas.openxmlformats.org/officeDocument/2006/relationships/customXml" Target="../customXml/item49.xml"/><Relationship Id="rId140" Type="http://schemas.openxmlformats.org/officeDocument/2006/relationships/customXml" Target="../customXml/item93.xml"/><Relationship Id="rId145" Type="http://schemas.openxmlformats.org/officeDocument/2006/relationships/customXml" Target="../customXml/item9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pivotCacheDefinition" Target="pivotCache/pivotCacheDefinition8.xml"/><Relationship Id="rId28" Type="http://schemas.openxmlformats.org/officeDocument/2006/relationships/pivotCacheDefinition" Target="pivotCache/pivotCacheDefinition13.xml"/><Relationship Id="rId49" Type="http://schemas.openxmlformats.org/officeDocument/2006/relationships/customXml" Target="../customXml/item2.xml"/><Relationship Id="rId114" Type="http://schemas.openxmlformats.org/officeDocument/2006/relationships/customXml" Target="../customXml/item67.xml"/><Relationship Id="rId119" Type="http://schemas.openxmlformats.org/officeDocument/2006/relationships/customXml" Target="../customXml/item72.xml"/><Relationship Id="rId44" Type="http://schemas.openxmlformats.org/officeDocument/2006/relationships/sharedStrings" Target="sharedStrings.xml"/><Relationship Id="rId60" Type="http://schemas.openxmlformats.org/officeDocument/2006/relationships/customXml" Target="../customXml/item13.xml"/><Relationship Id="rId65" Type="http://schemas.openxmlformats.org/officeDocument/2006/relationships/customXml" Target="../customXml/item18.xml"/><Relationship Id="rId81" Type="http://schemas.openxmlformats.org/officeDocument/2006/relationships/customXml" Target="../customXml/item34.xml"/><Relationship Id="rId86" Type="http://schemas.openxmlformats.org/officeDocument/2006/relationships/customXml" Target="../customXml/item39.xml"/><Relationship Id="rId130" Type="http://schemas.openxmlformats.org/officeDocument/2006/relationships/customXml" Target="../customXml/item83.xml"/><Relationship Id="rId135" Type="http://schemas.openxmlformats.org/officeDocument/2006/relationships/customXml" Target="../customXml/item88.xml"/><Relationship Id="rId151" Type="http://schemas.openxmlformats.org/officeDocument/2006/relationships/customXml" Target="../customXml/item104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3.xml"/><Relationship Id="rId39" Type="http://schemas.openxmlformats.org/officeDocument/2006/relationships/pivotCacheDefinition" Target="pivotCache/pivotCacheDefinition24.xml"/><Relationship Id="rId109" Type="http://schemas.openxmlformats.org/officeDocument/2006/relationships/customXml" Target="../customXml/item62.xml"/><Relationship Id="rId34" Type="http://schemas.openxmlformats.org/officeDocument/2006/relationships/pivotCacheDefinition" Target="pivotCache/pivotCacheDefinition19.xml"/><Relationship Id="rId50" Type="http://schemas.openxmlformats.org/officeDocument/2006/relationships/customXml" Target="../customXml/item3.xml"/><Relationship Id="rId55" Type="http://schemas.openxmlformats.org/officeDocument/2006/relationships/customXml" Target="../customXml/item8.xml"/><Relationship Id="rId76" Type="http://schemas.openxmlformats.org/officeDocument/2006/relationships/customXml" Target="../customXml/item29.xml"/><Relationship Id="rId97" Type="http://schemas.openxmlformats.org/officeDocument/2006/relationships/customXml" Target="../customXml/item50.xml"/><Relationship Id="rId104" Type="http://schemas.openxmlformats.org/officeDocument/2006/relationships/customXml" Target="../customXml/item57.xml"/><Relationship Id="rId120" Type="http://schemas.openxmlformats.org/officeDocument/2006/relationships/customXml" Target="../customXml/item73.xml"/><Relationship Id="rId125" Type="http://schemas.openxmlformats.org/officeDocument/2006/relationships/customXml" Target="../customXml/item78.xml"/><Relationship Id="rId141" Type="http://schemas.openxmlformats.org/officeDocument/2006/relationships/customXml" Target="../customXml/item94.xml"/><Relationship Id="rId146" Type="http://schemas.openxmlformats.org/officeDocument/2006/relationships/customXml" Target="../customXml/item99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24.xml"/><Relationship Id="rId92" Type="http://schemas.openxmlformats.org/officeDocument/2006/relationships/customXml" Target="../customXml/item45.xml"/><Relationship Id="rId2" Type="http://schemas.openxmlformats.org/officeDocument/2006/relationships/worksheet" Target="worksheets/sheet2.xml"/><Relationship Id="rId29" Type="http://schemas.openxmlformats.org/officeDocument/2006/relationships/pivotCacheDefinition" Target="pivotCache/pivotCacheDefinition14.xml"/><Relationship Id="rId24" Type="http://schemas.openxmlformats.org/officeDocument/2006/relationships/pivotCacheDefinition" Target="pivotCache/pivotCacheDefinition9.xml"/><Relationship Id="rId40" Type="http://schemas.openxmlformats.org/officeDocument/2006/relationships/pivotCacheDefinition" Target="pivotCache/pivotCacheDefinition25.xml"/><Relationship Id="rId45" Type="http://schemas.openxmlformats.org/officeDocument/2006/relationships/sheetMetadata" Target="metadata.xml"/><Relationship Id="rId66" Type="http://schemas.openxmlformats.org/officeDocument/2006/relationships/customXml" Target="../customXml/item19.xml"/><Relationship Id="rId87" Type="http://schemas.openxmlformats.org/officeDocument/2006/relationships/customXml" Target="../customXml/item40.xml"/><Relationship Id="rId110" Type="http://schemas.openxmlformats.org/officeDocument/2006/relationships/customXml" Target="../customXml/item63.xml"/><Relationship Id="rId115" Type="http://schemas.openxmlformats.org/officeDocument/2006/relationships/customXml" Target="../customXml/item68.xml"/><Relationship Id="rId131" Type="http://schemas.openxmlformats.org/officeDocument/2006/relationships/customXml" Target="../customXml/item84.xml"/><Relationship Id="rId136" Type="http://schemas.openxmlformats.org/officeDocument/2006/relationships/customXml" Target="../customXml/item89.xml"/><Relationship Id="rId61" Type="http://schemas.openxmlformats.org/officeDocument/2006/relationships/customXml" Target="../customXml/item14.xml"/><Relationship Id="rId82" Type="http://schemas.openxmlformats.org/officeDocument/2006/relationships/customXml" Target="../customXml/item35.xml"/><Relationship Id="rId152" Type="http://schemas.openxmlformats.org/officeDocument/2006/relationships/customXml" Target="../customXml/item105.xml"/><Relationship Id="rId19" Type="http://schemas.openxmlformats.org/officeDocument/2006/relationships/pivotCacheDefinition" Target="pivotCache/pivotCacheDefinition4.xml"/><Relationship Id="rId14" Type="http://schemas.openxmlformats.org/officeDocument/2006/relationships/worksheet" Target="worksheets/sheet14.xml"/><Relationship Id="rId30" Type="http://schemas.openxmlformats.org/officeDocument/2006/relationships/pivotCacheDefinition" Target="pivotCache/pivotCacheDefinition15.xml"/><Relationship Id="rId35" Type="http://schemas.openxmlformats.org/officeDocument/2006/relationships/pivotCacheDefinition" Target="pivotCache/pivotCacheDefinition20.xml"/><Relationship Id="rId56" Type="http://schemas.openxmlformats.org/officeDocument/2006/relationships/customXml" Target="../customXml/item9.xml"/><Relationship Id="rId77" Type="http://schemas.openxmlformats.org/officeDocument/2006/relationships/customXml" Target="../customXml/item30.xml"/><Relationship Id="rId100" Type="http://schemas.openxmlformats.org/officeDocument/2006/relationships/customXml" Target="../customXml/item53.xml"/><Relationship Id="rId105" Type="http://schemas.openxmlformats.org/officeDocument/2006/relationships/customXml" Target="../customXml/item58.xml"/><Relationship Id="rId126" Type="http://schemas.openxmlformats.org/officeDocument/2006/relationships/customXml" Target="../customXml/item79.xml"/><Relationship Id="rId147" Type="http://schemas.openxmlformats.org/officeDocument/2006/relationships/customXml" Target="../customXml/item100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4.xml"/><Relationship Id="rId72" Type="http://schemas.openxmlformats.org/officeDocument/2006/relationships/customXml" Target="../customXml/item25.xml"/><Relationship Id="rId93" Type="http://schemas.openxmlformats.org/officeDocument/2006/relationships/customXml" Target="../customXml/item46.xml"/><Relationship Id="rId98" Type="http://schemas.openxmlformats.org/officeDocument/2006/relationships/customXml" Target="../customXml/item51.xml"/><Relationship Id="rId121" Type="http://schemas.openxmlformats.org/officeDocument/2006/relationships/customXml" Target="../customXml/item74.xml"/><Relationship Id="rId142" Type="http://schemas.openxmlformats.org/officeDocument/2006/relationships/customXml" Target="../customXml/item95.xml"/><Relationship Id="rId3" Type="http://schemas.openxmlformats.org/officeDocument/2006/relationships/worksheet" Target="worksheets/sheet3.xml"/><Relationship Id="rId25" Type="http://schemas.openxmlformats.org/officeDocument/2006/relationships/pivotCacheDefinition" Target="pivotCache/pivotCacheDefinition10.xml"/><Relationship Id="rId46" Type="http://schemas.openxmlformats.org/officeDocument/2006/relationships/powerPivotData" Target="model/item.data"/><Relationship Id="rId67" Type="http://schemas.openxmlformats.org/officeDocument/2006/relationships/customXml" Target="../customXml/item20.xml"/><Relationship Id="rId116" Type="http://schemas.openxmlformats.org/officeDocument/2006/relationships/customXml" Target="../customXml/item69.xml"/><Relationship Id="rId137" Type="http://schemas.openxmlformats.org/officeDocument/2006/relationships/customXml" Target="../customXml/item90.xml"/><Relationship Id="rId20" Type="http://schemas.openxmlformats.org/officeDocument/2006/relationships/pivotCacheDefinition" Target="pivotCache/pivotCacheDefinition5.xml"/><Relationship Id="rId41" Type="http://schemas.openxmlformats.org/officeDocument/2006/relationships/theme" Target="theme/theme1.xml"/><Relationship Id="rId62" Type="http://schemas.openxmlformats.org/officeDocument/2006/relationships/customXml" Target="../customXml/item15.xml"/><Relationship Id="rId83" Type="http://schemas.openxmlformats.org/officeDocument/2006/relationships/customXml" Target="../customXml/item36.xml"/><Relationship Id="rId88" Type="http://schemas.openxmlformats.org/officeDocument/2006/relationships/customXml" Target="../customXml/item41.xml"/><Relationship Id="rId111" Type="http://schemas.openxmlformats.org/officeDocument/2006/relationships/customXml" Target="../customXml/item64.xml"/><Relationship Id="rId132" Type="http://schemas.openxmlformats.org/officeDocument/2006/relationships/customXml" Target="../customXml/item85.xml"/><Relationship Id="rId153" Type="http://schemas.openxmlformats.org/officeDocument/2006/relationships/customXml" Target="../customXml/item106.xml"/><Relationship Id="rId15" Type="http://schemas.openxmlformats.org/officeDocument/2006/relationships/worksheet" Target="worksheets/sheet15.xml"/><Relationship Id="rId36" Type="http://schemas.openxmlformats.org/officeDocument/2006/relationships/pivotCacheDefinition" Target="pivotCache/pivotCacheDefinition21.xml"/><Relationship Id="rId57" Type="http://schemas.openxmlformats.org/officeDocument/2006/relationships/customXml" Target="../customXml/item10.xml"/><Relationship Id="rId106" Type="http://schemas.openxmlformats.org/officeDocument/2006/relationships/customXml" Target="../customXml/item59.xml"/><Relationship Id="rId127" Type="http://schemas.openxmlformats.org/officeDocument/2006/relationships/customXml" Target="../customXml/item80.xml"/><Relationship Id="rId10" Type="http://schemas.openxmlformats.org/officeDocument/2006/relationships/worksheet" Target="worksheets/sheet10.xml"/><Relationship Id="rId31" Type="http://schemas.openxmlformats.org/officeDocument/2006/relationships/pivotCacheDefinition" Target="pivotCache/pivotCacheDefinition16.xml"/><Relationship Id="rId52" Type="http://schemas.openxmlformats.org/officeDocument/2006/relationships/customXml" Target="../customXml/item5.xml"/><Relationship Id="rId73" Type="http://schemas.openxmlformats.org/officeDocument/2006/relationships/customXml" Target="../customXml/item26.xml"/><Relationship Id="rId78" Type="http://schemas.openxmlformats.org/officeDocument/2006/relationships/customXml" Target="../customXml/item31.xml"/><Relationship Id="rId94" Type="http://schemas.openxmlformats.org/officeDocument/2006/relationships/customXml" Target="../customXml/item47.xml"/><Relationship Id="rId99" Type="http://schemas.openxmlformats.org/officeDocument/2006/relationships/customXml" Target="../customXml/item52.xml"/><Relationship Id="rId101" Type="http://schemas.openxmlformats.org/officeDocument/2006/relationships/customXml" Target="../customXml/item54.xml"/><Relationship Id="rId122" Type="http://schemas.openxmlformats.org/officeDocument/2006/relationships/customXml" Target="../customXml/item75.xml"/><Relationship Id="rId143" Type="http://schemas.openxmlformats.org/officeDocument/2006/relationships/customXml" Target="../customXml/item96.xml"/><Relationship Id="rId148" Type="http://schemas.openxmlformats.org/officeDocument/2006/relationships/customXml" Target="../customXml/item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pivotCacheDefinition" Target="pivotCache/pivotCacheDefinition11.xml"/><Relationship Id="rId47" Type="http://schemas.openxmlformats.org/officeDocument/2006/relationships/calcChain" Target="calcChain.xml"/><Relationship Id="rId68" Type="http://schemas.openxmlformats.org/officeDocument/2006/relationships/customXml" Target="../customXml/item21.xml"/><Relationship Id="rId89" Type="http://schemas.openxmlformats.org/officeDocument/2006/relationships/customXml" Target="../customXml/item42.xml"/><Relationship Id="rId112" Type="http://schemas.openxmlformats.org/officeDocument/2006/relationships/customXml" Target="../customXml/item65.xml"/><Relationship Id="rId133" Type="http://schemas.openxmlformats.org/officeDocument/2006/relationships/customXml" Target="../customXml/item86.xml"/><Relationship Id="rId154" Type="http://schemas.openxmlformats.org/officeDocument/2006/relationships/customXml" Target="../customXml/item107.xml"/><Relationship Id="rId16" Type="http://schemas.openxmlformats.org/officeDocument/2006/relationships/pivotCacheDefinition" Target="pivotCache/pivotCacheDefinition1.xml"/><Relationship Id="rId37" Type="http://schemas.openxmlformats.org/officeDocument/2006/relationships/pivotCacheDefinition" Target="pivotCache/pivotCacheDefinition22.xml"/><Relationship Id="rId58" Type="http://schemas.openxmlformats.org/officeDocument/2006/relationships/customXml" Target="../customXml/item11.xml"/><Relationship Id="rId79" Type="http://schemas.openxmlformats.org/officeDocument/2006/relationships/customXml" Target="../customXml/item32.xml"/><Relationship Id="rId102" Type="http://schemas.openxmlformats.org/officeDocument/2006/relationships/customXml" Target="../customXml/item55.xml"/><Relationship Id="rId123" Type="http://schemas.openxmlformats.org/officeDocument/2006/relationships/customXml" Target="../customXml/item76.xml"/><Relationship Id="rId144" Type="http://schemas.openxmlformats.org/officeDocument/2006/relationships/customXml" Target="../customXml/item97.xml"/><Relationship Id="rId90" Type="http://schemas.openxmlformats.org/officeDocument/2006/relationships/customXml" Target="../customXml/item4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Lana Korazija" refreshedDate="45218.375058101854" createdVersion="8" refreshedVersion="6" minRefreshableVersion="3" recordCount="0" supportSubquery="1" supportAdvancedDrill="1">
  <cacheSource type="external" connectionId="3"/>
  <cacheFields count="20">
    <cacheField name="[BazaZaUpit].[PRIHODI BROJ I NAZIV 1].[PRIHODI BROJ I NAZIV 1]" caption="PRIHODI BROJ I NAZIV 1" numFmtId="0" hierarchy="1" level="1">
      <sharedItems count="1">
        <s v="6 Prihodi poslovanja"/>
      </sharedItems>
    </cacheField>
    <cacheField name="[Measures].[IZVORNI/TEKUĆI Plan za 2023. EUR FILTER]" caption="IZVORNI/TEKUĆI Plan za 2023. EUR FILTER" numFmtId="0" hierarchy="63" level="32767"/>
    <cacheField name="[Measures].[Izvršenje 01.01-30.06.2023. EUR FILTER]" caption="Izvršenje 01.01-30.06.2023. EUR FILTER" numFmtId="0" hierarchy="66" level="32767"/>
    <cacheField name="[Measures].[Indeks (Izv 01.01-30.06.2023 / Izv 01.01-30.06.2022) FILTER]" caption="Indeks (Izv 01.01-30.06.2023 / Izv 01.01-30.06.2022) FILTER" numFmtId="0" hierarchy="70" level="32767"/>
    <cacheField name="[Measures].[Indeks (Izv 01.01-30.06.2023 / IZVORNI TEKUĆI PLAN za 2023) FILTER]" caption="Indeks (Izv 01.01-30.06.2023 / IZVORNI TEKUĆI PLAN za 2023) FILTER" numFmtId="0" hierarchy="74" level="32767"/>
    <cacheField name="[Measures].[IZVORNI Plan za 2023 EUR FILTER]" caption="IZVORNI Plan za 2023 EUR FILTER" numFmtId="0" hierarchy="55" level="32767"/>
    <cacheField name="[BazaZaUpit].[RAZDJEL].[RAZDJEL]" caption="RAZDJEL" numFmtId="0" hierarchy="24" level="1">
      <sharedItems count="1">
        <s v="RAZDJEL 185 DRŽAVNI URED ZA REVIZIJU"/>
      </sharedItems>
    </cacheField>
    <cacheField name="[Measures].[SMANJENJE 2023 EUR FILTER]" caption="SMANJENJE 2023 EUR FILTER" numFmtId="0" hierarchy="81" level="32767"/>
    <cacheField name="[Measures].[POVEĆANJE 2023 EUR FILTER]" caption="POVEĆANJE 2023 EUR FILTER" numFmtId="0" hierarchy="85" level="32767"/>
    <cacheField name="[Measures].[UŠTEDE 2023 EUR FILTER]" caption="UŠTEDE 2023 EUR FILTER" numFmtId="0" hierarchy="89" level="32767"/>
    <cacheField name="[Measures].[NEDOSTATNA SREDSTVA 2023 EUR FILTER]" caption="NEDOSTATNA SREDSTVA 2023 EUR FILTER" numFmtId="0" hierarchy="93" level="32767"/>
    <cacheField name="[Measures].[NOVI PLAN 2023 EUR FILTER]" caption="NOVI PLAN 2023 EUR FILTER" numFmtId="0" hierarchy="94" level="32767"/>
    <cacheField name="[Measures].[Plan za 2024 EUR FILTER]" caption="Plan za 2024 EUR FILTER" numFmtId="0" hierarchy="47" level="32767"/>
    <cacheField name="[Measures].[Projekcija za 2025 EUR FILTER]" caption="Projekcija za 2025 EUR FILTER" numFmtId="0" hierarchy="45" level="32767"/>
    <cacheField name="[BazaZaUpit].[Konto Broj i Naziv 1].[Konto Broj i Naziv 1]" caption="Konto Broj i Naziv 1" numFmtId="0" hierarchy="30" level="1">
      <sharedItems count="2">
        <s v="3 Rashodi poslovanja"/>
        <s v="4 Rashodi za nabavu nefinancijske imovine"/>
      </sharedItems>
    </cacheField>
    <cacheField name="[BazaZaUpit].[Konto Broj i Naziv 2].[Konto Broj i Naziv 2]" caption="Konto Broj i Naziv 2" numFmtId="0" hierarchy="31" level="1">
      <sharedItems count="7">
        <s v="31 Rashodi za zaposlene"/>
        <s v="32 Materijalni rashodi"/>
        <s v="34 Financijski rashodi"/>
        <s v="37 Naknade građanima i kućanstvima na temelju osiguranja i druge naknade"/>
        <s v="41 Rashodi za nabavu neproizvedene dugotrajne imovine"/>
        <s v="42 Rashodi za nabavu proizvedene dugotrajne imovine"/>
        <s v="45 Rashodi za dodatna ulaganja na nefinancijskoj imovini"/>
      </sharedItems>
    </cacheField>
    <cacheField name="[BazaZaUpit].[Konto Broj i Naziv 3].[Konto Broj i Naziv 3]" caption="Konto Broj i Naziv 3" numFmtId="0" hierarchy="32" level="1">
      <sharedItems count="14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4 Naknade troškova osobama izvan radnog odnosa"/>
        <s v="329 Ostali nespomenuti rashodi poslovanja"/>
        <s v="342 Kamate za primljene kredite i zajmove"/>
        <s v="372 Ostale naknade građanima i kućanstvima iz proračuna"/>
        <s v="412 Nematerijalna imovina"/>
        <s v="422 Postrojenja i oprema"/>
        <s v="423 Prijevozna sredstva"/>
        <s v="451 Dodatna ulaganja na građevinskim objektima"/>
      </sharedItems>
    </cacheField>
    <cacheField name="[BazaZaUpit].[Konto Broj i Naziv 4].[Konto Broj i Naziv 4]" caption="Konto Broj i Naziv 4" numFmtId="0" hierarchy="33" level="1">
      <sharedItems count="36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8 Računalne usluge"/>
        <s v="3239 Ostale usluge"/>
        <s v="3241 Naknade troškova osobama izvan radnog odnosa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423 Kamate za primljene kredite i zajmove od kreditnih i ostalih institucija izvan javnog sektora"/>
        <s v="3721 Naknade građanima i kućanstvima u novcu"/>
        <s v="4123 Licence"/>
        <s v="4221 Uredska oprema i namještaj"/>
        <s v="4222 Komunikacijska oprema"/>
        <s v="4223 Oprema za održavanje i zaštitu"/>
        <s v="4231 Prijevozna sredstva u cestovnom prometu"/>
        <s v="4511 Dodatna ulaganja na građevinskim objektima"/>
      </sharedItems>
    </cacheField>
    <cacheField name="[Measures].[Izvršenje za 2022 EUR FILTER]" caption="Izvršenje za 2022 EUR FILTER" numFmtId="0" hierarchy="101" level="32767"/>
    <cacheField name="[Measures].[Projekcija za 2026 EUR FILTER]" caption="Projekcija za 2026 EUR FILTER" numFmtId="0" hierarchy="46" level="32767"/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14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15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16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7"/>
      </fieldsUsage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 oneField="1">
      <fieldsUsage count="1">
        <fieldUsage x="13"/>
      </fieldsUsage>
    </cacheHierarchy>
    <cacheHierarchy uniqueName="[Measures].[Projekcija za 2026 EUR FILTER]" caption="Projekcija za 2026 EUR FILTER" measure="1" displayFolder="" measureGroup="BazaZaUpit" count="0" oneField="1">
      <fieldsUsage count="1">
        <fieldUsage x="19"/>
      </fieldsUsage>
    </cacheHierarchy>
    <cacheHierarchy uniqueName="[Measures].[Plan za 2024 EUR FILTER]" caption="Plan za 2024 EUR FILTER" measure="1" displayFolder="" measureGroup="BazaZaUpit" count="0" oneField="1">
      <fieldsUsage count="1">
        <fieldUsage x="12"/>
      </fieldsUsage>
    </cacheHierarchy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5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1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2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 oneField="1">
      <fieldsUsage count="1">
        <fieldUsage x="3"/>
      </fieldsUsage>
    </cacheHierarchy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4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 oneField="1">
      <fieldsUsage count="1">
        <fieldUsage x="7"/>
      </fieldsUsage>
    </cacheHierarchy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 oneField="1">
      <fieldsUsage count="1">
        <fieldUsage x="8"/>
      </fieldsUsage>
    </cacheHierarchy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 oneField="1">
      <fieldsUsage count="1">
        <fieldUsage x="9"/>
      </fieldsUsage>
    </cacheHierarchy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 oneField="1">
      <fieldsUsage count="1">
        <fieldUsage x="10"/>
      </fieldsUsage>
    </cacheHierarchy>
    <cacheHierarchy uniqueName="[Measures].[NOVI PLAN 2023 EUR FILTER]" caption="NOVI PLAN 2023 EUR FILTER" measure="1" displayFolder="" measureGroup="BazaZaUpit" count="0" oneField="1">
      <fieldsUsage count="1">
        <fieldUsage x="11"/>
      </fieldsUsage>
    </cacheHierarchy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za 2022 EUR]" caption="Izvršenje za 2022 EUR" measure="1" displayFolder="" measureGroup="BazaZaUpit" count="0"/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 oneField="1">
      <fieldsUsage count="1">
        <fieldUsage x="18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saveData="0" refreshedBy="Lana Korazija" refreshedDate="45218.375074421296" createdVersion="8" refreshedVersion="6" minRefreshableVersion="3" recordCount="0" supportSubquery="1" supportAdvancedDrill="1">
  <cacheSource type="external" connectionId="3"/>
  <cacheFields count="9">
    <cacheField name="[Measures].[Izvršenje 01.01-30.06.2022 EUR FILTER]" caption="Izvršenje 01.01-30.06.2022 EUR FILTER" numFmtId="0" hierarchy="59" level="32767"/>
    <cacheField name="[Measures].[IZVORNI/TEKUĆI Plan za 2023. EUR FILTER]" caption="IZVORNI/TEKUĆI Plan za 2023. EUR FILTER" numFmtId="0" hierarchy="63" level="32767"/>
    <cacheField name="[Measures].[Izvršenje 01.01-30.06.2023. EUR FILTER]" caption="Izvršenje 01.01-30.06.2023. EUR FILTER" numFmtId="0" hierarchy="66" level="32767"/>
    <cacheField name="[Measures].[Indeks (Izv 01.01-30.06.2023 / Izv 01.01-30.06.2022) FILTER]" caption="Indeks (Izv 01.01-30.06.2023 / Izv 01.01-30.06.2022) FILTER" numFmtId="0" hierarchy="70" level="32767"/>
    <cacheField name="[Measures].[Indeks (Izv 01.01-30.06.2023 / IZVORNI TEKUĆI PLAN za 2023) FILTER]" caption="Indeks (Izv 01.01-30.06.2023 / IZVORNI TEKUĆI PLAN za 2023) FILTER" numFmtId="0" hierarchy="74" level="32767"/>
    <cacheField name="[Measures].[IZVORNI Plan za 2023 EUR FILTER]" caption="IZVORNI Plan za 2023 EUR FILTER" numFmtId="0" hierarchy="55" level="32767"/>
    <cacheField name="[BazaZaUpit].[Konto Broj i Naziv 1].[Konto Broj i Naziv 1]" caption="Konto Broj i Naziv 1" numFmtId="0" hierarchy="30" level="1">
      <sharedItems count="2">
        <s v="3 Rashodi poslovanja"/>
        <s v="4 Rashodi za nabavu nefinancijske imovine"/>
      </sharedItems>
    </cacheField>
    <cacheField name="[BazaZaUpit].[Funkcijska  klasifikacija 1].[Funkcijska  klasifikacija 1]" caption="Funkcijska  klasifikacija 1" numFmtId="0" hierarchy="5" level="1">
      <sharedItems count="1">
        <s v="01 Opće i javne usluge"/>
      </sharedItems>
    </cacheField>
    <cacheField name="[BazaZaUpit].[Funkcijska  klasifikacija 2].[Funkcijska  klasifikacija 2]" caption="Funkcijska  klasifikacija 2" numFmtId="0" hierarchy="6" level="1">
      <sharedItems count="1">
        <s v="011 Izvršna i zakonodavna tijela, financijski i fiskalni poslovi"/>
      </sharedItems>
    </cacheField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5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 oneField="1">
      <fieldsUsage count="1">
        <fieldUsage x="0"/>
      </fieldsUsage>
    </cacheHierarchy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1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2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 oneField="1">
      <fieldsUsage count="1">
        <fieldUsage x="3"/>
      </fieldsUsage>
    </cacheHierarchy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4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za 2022 EUR]" caption="Izvršenje za 2022 EUR" measure="1" displayFolder="" measureGroup="BazaZaUpit" count="0"/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saveData="0" refreshedBy="Lana Korazija" refreshedDate="45218.375075462965" createdVersion="8" refreshedVersion="6" minRefreshableVersion="3" recordCount="0" supportSubquery="1" supportAdvancedDrill="1">
  <cacheSource type="external" connectionId="3"/>
  <cacheFields count="18">
    <cacheField name="[BazaZaUpit].[PRIHODI BROJ I NAZIV 1].[PRIHODI BROJ I NAZIV 1]" caption="PRIHODI BROJ I NAZIV 1" numFmtId="0" hierarchy="1" level="1">
      <sharedItems count="1">
        <s v="6 Prihodi poslovanja"/>
      </sharedItems>
    </cacheField>
    <cacheField name="[Measures].[IZVORNI/TEKUĆI Plan za 2023. EUR FILTER]" caption="IZVORNI/TEKUĆI Plan za 2023. EUR FILTER" numFmtId="0" hierarchy="63" level="32767"/>
    <cacheField name="[Measures].[Izvršenje 01.01-30.06.2023. EUR FILTER]" caption="Izvršenje 01.01-30.06.2023. EUR FILTER" numFmtId="0" hierarchy="66" level="32767"/>
    <cacheField name="[Measures].[Indeks (Izv 01.01-30.06.2023 / Izv 01.01-30.06.2022) FILTER]" caption="Indeks (Izv 01.01-30.06.2023 / Izv 01.01-30.06.2022) FILTER" numFmtId="0" hierarchy="70" level="32767"/>
    <cacheField name="[Measures].[Indeks (Izv 01.01-30.06.2023 / IZVORNI TEKUĆI PLAN za 2023) FILTER]" caption="Indeks (Izv 01.01-30.06.2023 / IZVORNI TEKUĆI PLAN za 2023) FILTER" numFmtId="0" hierarchy="74" level="32767"/>
    <cacheField name="[Measures].[IZVORNI Plan za 2023 EUR FILTER]" caption="IZVORNI Plan za 2023 EUR FILTER" numFmtId="0" hierarchy="55" level="32767"/>
    <cacheField name="[BazaZaUpit].[RAZDJEL].[RAZDJEL]" caption="RAZDJEL" numFmtId="0" hierarchy="24" level="1">
      <sharedItems count="1">
        <s v="RAZDJEL 185 DRŽAVNI URED ZA REVIZIJU"/>
      </sharedItems>
    </cacheField>
    <cacheField name="[Measures].[SMANJENJE 2023 EUR FILTER]" caption="SMANJENJE 2023 EUR FILTER" numFmtId="0" hierarchy="81" level="32767"/>
    <cacheField name="[Measures].[POVEĆANJE 2023 EUR FILTER]" caption="POVEĆANJE 2023 EUR FILTER" numFmtId="0" hierarchy="85" level="32767"/>
    <cacheField name="[Measures].[UŠTEDE 2023 EUR FILTER]" caption="UŠTEDE 2023 EUR FILTER" numFmtId="0" hierarchy="89" level="32767"/>
    <cacheField name="[Measures].[NEDOSTATNA SREDSTVA 2023 EUR FILTER]" caption="NEDOSTATNA SREDSTVA 2023 EUR FILTER" numFmtId="0" hierarchy="93" level="32767"/>
    <cacheField name="[Measures].[NOVI PLAN 2023 EUR FILTER]" caption="NOVI PLAN 2023 EUR FILTER" numFmtId="0" hierarchy="94" level="32767"/>
    <cacheField name="[Measures].[Plan za 2024 EUR FILTER]" caption="Plan za 2024 EUR FILTER" numFmtId="0" hierarchy="47" level="32767"/>
    <cacheField name="[Measures].[Projekcija za 2025 EUR FILTER]" caption="Projekcija za 2025 EUR FILTER" numFmtId="0" hierarchy="45" level="32767"/>
    <cacheField name="[BazaZaUpit].[Konto Broj i Naziv 1].[Konto Broj i Naziv 1]" caption="Konto Broj i Naziv 1" numFmtId="0" hierarchy="30" level="1">
      <sharedItems count="2">
        <s v="3 Rashodi poslovanja"/>
        <s v="4 Rashodi za nabavu nefinancijske imovine"/>
      </sharedItems>
    </cacheField>
    <cacheField name="[BazaZaUpit].[GLAVA].[GLAVA]" caption="GLAVA" numFmtId="0" hierarchy="25" level="1">
      <sharedItems count="1">
        <s v="GLAVA 18505"/>
      </sharedItems>
    </cacheField>
    <cacheField name="[Measures].[Izvršenje za 2022 EUR FILTER]" caption="Izvršenje za 2022 EUR FILTER" numFmtId="0" hierarchy="101" level="32767"/>
    <cacheField name="[Measures].[Projekcija za 2026 EUR FILTER]" caption="Projekcija za 2026 EUR FILTER" numFmtId="0" hierarchy="46" level="32767"/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15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14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 oneField="1">
      <fieldsUsage count="1">
        <fieldUsage x="13"/>
      </fieldsUsage>
    </cacheHierarchy>
    <cacheHierarchy uniqueName="[Measures].[Projekcija za 2026 EUR FILTER]" caption="Projekcija za 2026 EUR FILTER" measure="1" displayFolder="" measureGroup="BazaZaUpit" count="0" oneField="1">
      <fieldsUsage count="1">
        <fieldUsage x="17"/>
      </fieldsUsage>
    </cacheHierarchy>
    <cacheHierarchy uniqueName="[Measures].[Plan za 2024 EUR FILTER]" caption="Plan za 2024 EUR FILTER" measure="1" displayFolder="" measureGroup="BazaZaUpit" count="0" oneField="1">
      <fieldsUsage count="1">
        <fieldUsage x="12"/>
      </fieldsUsage>
    </cacheHierarchy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5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1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2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 oneField="1">
      <fieldsUsage count="1">
        <fieldUsage x="3"/>
      </fieldsUsage>
    </cacheHierarchy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4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 oneField="1">
      <fieldsUsage count="1">
        <fieldUsage x="7"/>
      </fieldsUsage>
    </cacheHierarchy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 oneField="1">
      <fieldsUsage count="1">
        <fieldUsage x="8"/>
      </fieldsUsage>
    </cacheHierarchy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 oneField="1">
      <fieldsUsage count="1">
        <fieldUsage x="9"/>
      </fieldsUsage>
    </cacheHierarchy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 oneField="1">
      <fieldsUsage count="1">
        <fieldUsage x="10"/>
      </fieldsUsage>
    </cacheHierarchy>
    <cacheHierarchy uniqueName="[Measures].[NOVI PLAN 2023 EUR FILTER]" caption="NOVI PLAN 2023 EUR FILTER" measure="1" displayFolder="" measureGroup="BazaZaUpit" count="0" oneField="1">
      <fieldsUsage count="1">
        <fieldUsage x="11"/>
      </fieldsUsage>
    </cacheHierarchy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za 2022 EUR]" caption="Izvršenje za 2022 EUR" measure="1" displayFolder="" measureGroup="BazaZaUpit" count="0"/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 oneField="1">
      <fieldsUsage count="1">
        <fieldUsage x="16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saveData="0" refreshedBy="Lana Korazija" refreshedDate="45218.375077083336" createdVersion="8" refreshedVersion="6" minRefreshableVersion="3" recordCount="0" supportSubquery="1" supportAdvancedDrill="1">
  <cacheSource type="external" connectionId="3"/>
  <cacheFields count="19">
    <cacheField name="[BazaZaUpit].[PRIHODI BROJ I NAZIV 1].[PRIHODI BROJ I NAZIV 1]" caption="PRIHODI BROJ I NAZIV 1" numFmtId="0" hierarchy="1" level="1">
      <sharedItems count="1">
        <s v="6 Prihodi poslovanja"/>
      </sharedItems>
    </cacheField>
    <cacheField name="[Measures].[IZVORNI/TEKUĆI Plan za 2023. EUR FILTER]" caption="IZVORNI/TEKUĆI Plan za 2023. EUR FILTER" numFmtId="0" hierarchy="63" level="32767"/>
    <cacheField name="[Measures].[Izvršenje 01.01-30.06.2023. EUR FILTER]" caption="Izvršenje 01.01-30.06.2023. EUR FILTER" numFmtId="0" hierarchy="66" level="32767"/>
    <cacheField name="[Measures].[Indeks (Izv 01.01-30.06.2023 / Izv 01.01-30.06.2022) FILTER]" caption="Indeks (Izv 01.01-30.06.2023 / Izv 01.01-30.06.2022) FILTER" numFmtId="0" hierarchy="70" level="32767"/>
    <cacheField name="[Measures].[Indeks (Izv 01.01-30.06.2023 / IZVORNI TEKUĆI PLAN za 2023) FILTER]" caption="Indeks (Izv 01.01-30.06.2023 / IZVORNI TEKUĆI PLAN za 2023) FILTER" numFmtId="0" hierarchy="74" level="32767"/>
    <cacheField name="[Measures].[IZVORNI Plan za 2023 EUR FILTER]" caption="IZVORNI Plan za 2023 EUR FILTER" numFmtId="0" hierarchy="55" level="32767"/>
    <cacheField name="[BazaZaUpit].[RAZDJEL].[RAZDJEL]" caption="RAZDJEL" numFmtId="0" hierarchy="24" level="1">
      <sharedItems count="1">
        <s v="RAZDJEL 185 DRŽAVNI URED ZA REVIZIJU"/>
      </sharedItems>
    </cacheField>
    <cacheField name="[Measures].[SMANJENJE 2023 EUR FILTER]" caption="SMANJENJE 2023 EUR FILTER" numFmtId="0" hierarchy="81" level="32767"/>
    <cacheField name="[Measures].[POVEĆANJE 2023 EUR FILTER]" caption="POVEĆANJE 2023 EUR FILTER" numFmtId="0" hierarchy="85" level="32767"/>
    <cacheField name="[Measures].[UŠTEDE 2023 EUR FILTER]" caption="UŠTEDE 2023 EUR FILTER" numFmtId="0" hierarchy="89" level="32767"/>
    <cacheField name="[Measures].[NEDOSTATNA SREDSTVA 2023 EUR FILTER]" caption="NEDOSTATNA SREDSTVA 2023 EUR FILTER" numFmtId="0" hierarchy="93" level="32767"/>
    <cacheField name="[Measures].[NOVI PLAN 2023 EUR FILTER]" caption="NOVI PLAN 2023 EUR FILTER" numFmtId="0" hierarchy="94" level="32767"/>
    <cacheField name="[Measures].[Plan za 2024 EUR FILTER]" caption="Plan za 2024 EUR FILTER" numFmtId="0" hierarchy="47" level="32767"/>
    <cacheField name="[Measures].[Projekcija za 2025 EUR FILTER]" caption="Projekcija za 2025 EUR FILTER" numFmtId="0" hierarchy="45" level="32767"/>
    <cacheField name="[BazaZaUpit].[Konto Broj i Naziv 1].[Konto Broj i Naziv 1]" caption="Konto Broj i Naziv 1" numFmtId="0" hierarchy="30" level="1">
      <sharedItems count="2">
        <s v="3 Rashodi poslovanja"/>
        <s v="4 Rashodi za nabavu nefinancijske imovine"/>
      </sharedItems>
    </cacheField>
    <cacheField name="[BazaZaUpit].[IZVOR SIFRA I NAZIV 1].[IZVOR SIFRA I NAZIV 1]" caption="IZVOR SIFRA I NAZIV 1" numFmtId="0" level="1">
      <sharedItems count="3">
        <s v="1 Opći prihodi i primici"/>
        <s v="3 Vlastiti prihodi"/>
        <s v="5 Pomoći"/>
      </sharedItems>
    </cacheField>
    <cacheField name="[BazaZaUpit].[IZVOR SIFRA I NAZIV 2].[IZVOR SIFRA I NAZIV 2]" caption="IZVOR SIFRA I NAZIV 2" numFmtId="0" hierarchy="29" level="1">
      <sharedItems count="3">
        <s v="IZVOR 11 OPĆI PRIHODI I PRIMICI"/>
        <s v="IZVOR 31 VLASTITI PRIHODI"/>
        <s v="IZVOR 5761 FOND SOLIDARNOSTI EU - potres ožujak 2020."/>
      </sharedItems>
    </cacheField>
    <cacheField name="[Measures].[Izvršenje za 2022 EUR FILTER]" caption="Izvršenje za 2022 EUR FILTER" numFmtId="0" hierarchy="101" level="32767"/>
    <cacheField name="[Measures].[Projekcija za 2026 EUR FILTER]" caption="Projekcija za 2026 EUR FILTER" numFmtId="0" hierarchy="46" level="32767"/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2" memberValueDatatype="130" unbalanced="0">
      <fieldsUsage count="2">
        <fieldUsage x="-1"/>
        <fieldUsage x="15"/>
      </fieldsUsage>
    </cacheHierarchy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16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14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 oneField="1">
      <fieldsUsage count="1">
        <fieldUsage x="13"/>
      </fieldsUsage>
    </cacheHierarchy>
    <cacheHierarchy uniqueName="[Measures].[Projekcija za 2026 EUR FILTER]" caption="Projekcija za 2026 EUR FILTER" measure="1" displayFolder="" measureGroup="BazaZaUpit" count="0" oneField="1">
      <fieldsUsage count="1">
        <fieldUsage x="18"/>
      </fieldsUsage>
    </cacheHierarchy>
    <cacheHierarchy uniqueName="[Measures].[Plan za 2024 EUR FILTER]" caption="Plan za 2024 EUR FILTER" measure="1" displayFolder="" measureGroup="BazaZaUpit" count="0" oneField="1">
      <fieldsUsage count="1">
        <fieldUsage x="12"/>
      </fieldsUsage>
    </cacheHierarchy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5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1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2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 oneField="1">
      <fieldsUsage count="1">
        <fieldUsage x="3"/>
      </fieldsUsage>
    </cacheHierarchy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4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 oneField="1">
      <fieldsUsage count="1">
        <fieldUsage x="7"/>
      </fieldsUsage>
    </cacheHierarchy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 oneField="1">
      <fieldsUsage count="1">
        <fieldUsage x="8"/>
      </fieldsUsage>
    </cacheHierarchy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 oneField="1">
      <fieldsUsage count="1">
        <fieldUsage x="9"/>
      </fieldsUsage>
    </cacheHierarchy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 oneField="1">
      <fieldsUsage count="1">
        <fieldUsage x="10"/>
      </fieldsUsage>
    </cacheHierarchy>
    <cacheHierarchy uniqueName="[Measures].[NOVI PLAN 2023 EUR FILTER]" caption="NOVI PLAN 2023 EUR FILTER" measure="1" displayFolder="" measureGroup="BazaZaUpit" count="0" oneField="1">
      <fieldsUsage count="1">
        <fieldUsage x="11"/>
      </fieldsUsage>
    </cacheHierarchy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za 2022 EUR]" caption="Izvršenje za 2022 EUR" measure="1" displayFolder="" measureGroup="BazaZaUpit" count="0"/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 oneField="1">
      <fieldsUsage count="1">
        <fieldUsage x="17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saveData="0" refreshedBy="Lana Korazija" refreshedDate="45218.375079282407" createdVersion="8" refreshedVersion="6" minRefreshableVersion="3" recordCount="0" supportSubquery="1" supportAdvancedDrill="1">
  <cacheSource type="external" connectionId="3"/>
  <cacheFields count="18">
    <cacheField name="[BazaZaUpit].[PRIHODI BROJ I NAZIV 1].[PRIHODI BROJ I NAZIV 1]" caption="PRIHODI BROJ I NAZIV 1" numFmtId="0" hierarchy="1" level="1">
      <sharedItems count="1">
        <s v="6 Prihodi poslovanja"/>
      </sharedItems>
    </cacheField>
    <cacheField name="[Measures].[IZVORNI/TEKUĆI Plan za 2023. EUR FILTER]" caption="IZVORNI/TEKUĆI Plan za 2023. EUR FILTER" numFmtId="0" hierarchy="63" level="32767"/>
    <cacheField name="[Measures].[Izvršenje 01.01-30.06.2023. EUR FILTER]" caption="Izvršenje 01.01-30.06.2023. EUR FILTER" numFmtId="0" hierarchy="66" level="32767"/>
    <cacheField name="[Measures].[Indeks (Izv 01.01-30.06.2023 / Izv 01.01-30.06.2022) FILTER]" caption="Indeks (Izv 01.01-30.06.2023 / Izv 01.01-30.06.2022) FILTER" numFmtId="0" hierarchy="70" level="32767"/>
    <cacheField name="[Measures].[Indeks (Izv 01.01-30.06.2023 / IZVORNI TEKUĆI PLAN za 2023) FILTER]" caption="Indeks (Izv 01.01-30.06.2023 / IZVORNI TEKUĆI PLAN za 2023) FILTER" numFmtId="0" hierarchy="74" level="32767"/>
    <cacheField name="[Measures].[IZVORNI Plan za 2023 EUR FILTER]" caption="IZVORNI Plan za 2023 EUR FILTER" numFmtId="0" hierarchy="55" level="32767"/>
    <cacheField name="[BazaZaUpit].[RAZDJEL].[RAZDJEL]" caption="RAZDJEL" numFmtId="0" hierarchy="24" level="1">
      <sharedItems count="1">
        <s v="RAZDJEL 185 DRŽAVNI URED ZA REVIZIJU"/>
      </sharedItems>
    </cacheField>
    <cacheField name="[Measures].[SMANJENJE 2023 EUR FILTER]" caption="SMANJENJE 2023 EUR FILTER" numFmtId="0" hierarchy="81" level="32767"/>
    <cacheField name="[Measures].[POVEĆANJE 2023 EUR FILTER]" caption="POVEĆANJE 2023 EUR FILTER" numFmtId="0" hierarchy="85" level="32767"/>
    <cacheField name="[Measures].[UŠTEDE 2023 EUR FILTER]" caption="UŠTEDE 2023 EUR FILTER" numFmtId="0" hierarchy="89" level="32767"/>
    <cacheField name="[Measures].[NEDOSTATNA SREDSTVA 2023 EUR FILTER]" caption="NEDOSTATNA SREDSTVA 2023 EUR FILTER" numFmtId="0" hierarchy="93" level="32767"/>
    <cacheField name="[Measures].[NOVI PLAN 2023 EUR FILTER]" caption="NOVI PLAN 2023 EUR FILTER" numFmtId="0" hierarchy="94" level="32767"/>
    <cacheField name="[Measures].[Plan za 2024 EUR FILTER]" caption="Plan za 2024 EUR FILTER" numFmtId="0" hierarchy="47" level="32767"/>
    <cacheField name="[Measures].[Projekcija za 2025 EUR FILTER]" caption="Projekcija za 2025 EUR FILTER" numFmtId="0" hierarchy="45" level="32767"/>
    <cacheField name="[BazaZaUpit].[IZVOR SIFRA I NAZIV 1].[IZVOR SIFRA I NAZIV 1]" caption="IZVOR SIFRA I NAZIV 1" numFmtId="0" level="1">
      <sharedItems count="3">
        <s v="1 Opći prihodi i primici"/>
        <s v="3 Vlastiti prihodi"/>
        <s v="5 Pomoći"/>
      </sharedItems>
    </cacheField>
    <cacheField name="[BazaZaUpit].[IZVOR SIFRA I NAZIV 2].[IZVOR SIFRA I NAZIV 2]" caption="IZVOR SIFRA I NAZIV 2" numFmtId="0" hierarchy="29" level="1">
      <sharedItems count="3">
        <s v="IZVOR 11 OPĆI PRIHODI I PRIMICI"/>
        <s v="IZVOR 31 VLASTITI PRIHODI"/>
        <s v="IZVOR 5761 FOND SOLIDARNOSTI EU - potres ožujak 2020."/>
      </sharedItems>
    </cacheField>
    <cacheField name="[Measures].[Izvršenje za 2022 EUR]" caption="Izvršenje za 2022 EUR" numFmtId="0" hierarchy="98" level="32767"/>
    <cacheField name="[Measures].[Projekcija za 2026 EUR FILTER]" caption="Projekcija za 2026 EUR FILTER" numFmtId="0" hierarchy="46" level="32767"/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2" memberValueDatatype="130" unbalanced="0">
      <fieldsUsage count="2">
        <fieldUsage x="-1"/>
        <fieldUsage x="14"/>
      </fieldsUsage>
    </cacheHierarchy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15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 oneField="1">
      <fieldsUsage count="1">
        <fieldUsage x="13"/>
      </fieldsUsage>
    </cacheHierarchy>
    <cacheHierarchy uniqueName="[Measures].[Projekcija za 2026 EUR FILTER]" caption="Projekcija za 2026 EUR FILTER" measure="1" displayFolder="" measureGroup="BazaZaUpit" count="0" oneField="1">
      <fieldsUsage count="1">
        <fieldUsage x="17"/>
      </fieldsUsage>
    </cacheHierarchy>
    <cacheHierarchy uniqueName="[Measures].[Plan za 2024 EUR FILTER]" caption="Plan za 2024 EUR FILTER" measure="1" displayFolder="" measureGroup="BazaZaUpit" count="0" oneField="1">
      <fieldsUsage count="1">
        <fieldUsage x="12"/>
      </fieldsUsage>
    </cacheHierarchy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5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1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2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 oneField="1">
      <fieldsUsage count="1">
        <fieldUsage x="3"/>
      </fieldsUsage>
    </cacheHierarchy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4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 oneField="1">
      <fieldsUsage count="1">
        <fieldUsage x="7"/>
      </fieldsUsage>
    </cacheHierarchy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 oneField="1">
      <fieldsUsage count="1">
        <fieldUsage x="8"/>
      </fieldsUsage>
    </cacheHierarchy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 oneField="1">
      <fieldsUsage count="1">
        <fieldUsage x="9"/>
      </fieldsUsage>
    </cacheHierarchy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 oneField="1">
      <fieldsUsage count="1">
        <fieldUsage x="10"/>
      </fieldsUsage>
    </cacheHierarchy>
    <cacheHierarchy uniqueName="[Measures].[NOVI PLAN 2023 EUR FILTER]" caption="NOVI PLAN 2023 EUR FILTER" measure="1" displayFolder="" measureGroup="BazaZaUpit" count="0" oneField="1">
      <fieldsUsage count="1">
        <fieldUsage x="11"/>
      </fieldsUsage>
    </cacheHierarchy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za 2022 EUR]" caption="Izvršenje za 2022 EUR" measure="1" displayFolder="" measureGroup="BazaZaUpit" count="0" oneField="1">
      <fieldsUsage count="1">
        <fieldUsage x="16"/>
      </fieldsUsage>
    </cacheHierarchy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saveData="0" refreshedBy="Lana Korazija" refreshedDate="45218.375080787038" createdVersion="8" refreshedVersion="6" minRefreshableVersion="3" recordCount="0" supportSubquery="1" supportAdvancedDrill="1">
  <cacheSource type="external" connectionId="3"/>
  <cacheFields count="20">
    <cacheField name="[BazaZaUpit].[PRIHODI BROJ I NAZIV 1].[PRIHODI BROJ I NAZIV 1]" caption="PRIHODI BROJ I NAZIV 1" numFmtId="0" hierarchy="1" level="1">
      <sharedItems count="1">
        <s v="6 Prihodi poslovanja"/>
      </sharedItems>
    </cacheField>
    <cacheField name="[Measures].[IZVORNI/TEKUĆI Plan za 2023. EUR FILTER]" caption="IZVORNI/TEKUĆI Plan za 2023. EUR FILTER" numFmtId="0" hierarchy="63" level="32767"/>
    <cacheField name="[Measures].[Izvršenje 01.01-30.06.2023. EUR FILTER]" caption="Izvršenje 01.01-30.06.2023. EUR FILTER" numFmtId="0" hierarchy="66" level="32767"/>
    <cacheField name="[Measures].[Indeks (Izv 01.01-30.06.2023 / Izv 01.01-30.06.2022) FILTER]" caption="Indeks (Izv 01.01-30.06.2023 / Izv 01.01-30.06.2022) FILTER" numFmtId="0" hierarchy="70" level="32767"/>
    <cacheField name="[Measures].[Indeks (Izv 01.01-30.06.2023 / IZVORNI TEKUĆI PLAN za 2023) FILTER]" caption="Indeks (Izv 01.01-30.06.2023 / IZVORNI TEKUĆI PLAN za 2023) FILTER" numFmtId="0" hierarchy="74" level="32767"/>
    <cacheField name="[Measures].[IZVORNI Plan za 2023 EUR FILTER]" caption="IZVORNI Plan za 2023 EUR FILTER" numFmtId="0" hierarchy="55" level="32767"/>
    <cacheField name="[BazaZaUpit].[RAZDJEL].[RAZDJEL]" caption="RAZDJEL" numFmtId="0" hierarchy="24" level="1">
      <sharedItems count="1">
        <s v="RAZDJEL 185 DRŽAVNI URED ZA REVIZIJU"/>
      </sharedItems>
    </cacheField>
    <cacheField name="[Measures].[SMANJENJE 2023 EUR FILTER]" caption="SMANJENJE 2023 EUR FILTER" numFmtId="0" hierarchy="81" level="32767"/>
    <cacheField name="[Measures].[POVEĆANJE 2023 EUR FILTER]" caption="POVEĆANJE 2023 EUR FILTER" numFmtId="0" hierarchy="85" level="32767"/>
    <cacheField name="[Measures].[UŠTEDE 2023 EUR FILTER]" caption="UŠTEDE 2023 EUR FILTER" numFmtId="0" hierarchy="89" level="32767"/>
    <cacheField name="[Measures].[NEDOSTATNA SREDSTVA 2023 EUR FILTER]" caption="NEDOSTATNA SREDSTVA 2023 EUR FILTER" numFmtId="0" hierarchy="93" level="32767"/>
    <cacheField name="[Measures].[NOVI PLAN 2023 EUR FILTER]" caption="NOVI PLAN 2023 EUR FILTER" numFmtId="0" hierarchy="94" level="32767"/>
    <cacheField name="[Measures].[Plan za 2024 EUR FILTER]" caption="Plan za 2024 EUR FILTER" numFmtId="0" hierarchy="47" level="32767"/>
    <cacheField name="[Measures].[Projekcija za 2025 EUR FILTER]" caption="Projekcija za 2025 EUR FILTER" numFmtId="0" hierarchy="45" level="32767"/>
    <cacheField name="[BazaZaUpit].[Konto Broj i Naziv 1].[Konto Broj i Naziv 1]" caption="Konto Broj i Naziv 1" numFmtId="0" hierarchy="30" level="1">
      <sharedItems count="2">
        <s v="3 Rashodi poslovanja"/>
        <s v="4 Rashodi za nabavu nefinancijske imovine"/>
      </sharedItems>
    </cacheField>
    <cacheField name="[BazaZaUpit].[Konto Broj i Naziv 2].[Konto Broj i Naziv 2]" caption="Konto Broj i Naziv 2" numFmtId="0" hierarchy="31" level="1">
      <sharedItems count="7">
        <s v="31 Rashodi za zaposlene"/>
        <s v="32 Materijalni rashodi"/>
        <s v="34 Financijski rashodi"/>
        <s v="37 Naknade građanima i kućanstvima na temelju osiguranja i druge naknade"/>
        <s v="41 Rashodi za nabavu neproizvedene dugotrajne imovine"/>
        <s v="42 Rashodi za nabavu proizvedene dugotrajne imovine"/>
        <s v="45 Rashodi za dodatna ulaganja na nefinancijskoj imovini"/>
      </sharedItems>
    </cacheField>
    <cacheField name="[BazaZaUpit].[Konto Broj i Naziv 3].[Konto Broj i Naziv 3]" caption="Konto Broj i Naziv 3" numFmtId="0" hierarchy="32" level="1">
      <sharedItems count="14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4 Naknade troškova osobama izvan radnog odnosa"/>
        <s v="329 Ostali nespomenuti rashodi poslovanja"/>
        <s v="342 Kamate za primljene kredite i zajmove"/>
        <s v="372 Ostale naknade građanima i kućanstvima iz proračuna"/>
        <s v="412 Nematerijalna imovina"/>
        <s v="422 Postrojenja i oprema"/>
        <s v="423 Prijevozna sredstva"/>
        <s v="451 Dodatna ulaganja na građevinskim objektima"/>
      </sharedItems>
    </cacheField>
    <cacheField name="[BazaZaUpit].[Konto Broj i Naziv 4].[Konto Broj i Naziv 4]" caption="Konto Broj i Naziv 4" numFmtId="0" hierarchy="33" level="1">
      <sharedItems count="36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8 Računalne usluge"/>
        <s v="3239 Ostale usluge"/>
        <s v="3241 Naknade troškova osobama izvan radnog odnosa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423 Kamate za primljene kredite i zajmove od kreditnih i ostalih institucija izvan javnog sektora"/>
        <s v="3721 Naknade građanima i kućanstvima u novcu"/>
        <s v="4123 Licence"/>
        <s v="4221 Uredska oprema i namještaj"/>
        <s v="4222 Komunikacijska oprema"/>
        <s v="4223 Oprema za održavanje i zaštitu"/>
        <s v="4231 Prijevozna sredstva u cestovnom prometu"/>
        <s v="4511 Dodatna ulaganja na građevinskim objektima"/>
      </sharedItems>
    </cacheField>
    <cacheField name="[Measures].[Izvršenje za 2022 EUR FILTER]" caption="Izvršenje za 2022 EUR FILTER" numFmtId="0" hierarchy="101" level="32767"/>
    <cacheField name="[Measures].[Projekcija za 2026 EUR FILTER]" caption="Projekcija za 2026 EUR FILTER" numFmtId="0" hierarchy="46" level="32767"/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14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15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16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7"/>
      </fieldsUsage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 oneField="1">
      <fieldsUsage count="1">
        <fieldUsage x="13"/>
      </fieldsUsage>
    </cacheHierarchy>
    <cacheHierarchy uniqueName="[Measures].[Projekcija za 2026 EUR FILTER]" caption="Projekcija za 2026 EUR FILTER" measure="1" displayFolder="" measureGroup="BazaZaUpit" count="0" oneField="1">
      <fieldsUsage count="1">
        <fieldUsage x="19"/>
      </fieldsUsage>
    </cacheHierarchy>
    <cacheHierarchy uniqueName="[Measures].[Plan za 2024 EUR FILTER]" caption="Plan za 2024 EUR FILTER" measure="1" displayFolder="" measureGroup="BazaZaUpit" count="0" oneField="1">
      <fieldsUsage count="1">
        <fieldUsage x="12"/>
      </fieldsUsage>
    </cacheHierarchy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5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1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2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 oneField="1">
      <fieldsUsage count="1">
        <fieldUsage x="3"/>
      </fieldsUsage>
    </cacheHierarchy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4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 oneField="1">
      <fieldsUsage count="1">
        <fieldUsage x="7"/>
      </fieldsUsage>
    </cacheHierarchy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 oneField="1">
      <fieldsUsage count="1">
        <fieldUsage x="8"/>
      </fieldsUsage>
    </cacheHierarchy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 oneField="1">
      <fieldsUsage count="1">
        <fieldUsage x="9"/>
      </fieldsUsage>
    </cacheHierarchy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 oneField="1">
      <fieldsUsage count="1">
        <fieldUsage x="10"/>
      </fieldsUsage>
    </cacheHierarchy>
    <cacheHierarchy uniqueName="[Measures].[NOVI PLAN 2023 EUR FILTER]" caption="NOVI PLAN 2023 EUR FILTER" measure="1" displayFolder="" measureGroup="BazaZaUpit" count="0" oneField="1">
      <fieldsUsage count="1">
        <fieldUsage x="11"/>
      </fieldsUsage>
    </cacheHierarchy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za 2022 EUR]" caption="Izvršenje za 2022 EUR" measure="1" displayFolder="" measureGroup="BazaZaUpit" count="0"/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 oneField="1">
      <fieldsUsage count="1">
        <fieldUsage x="18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saveData="0" refreshedBy="Lana Korazija" refreshedDate="45218.375084259256" createdVersion="8" refreshedVersion="6" minRefreshableVersion="3" recordCount="0" supportSubquery="1" supportAdvancedDrill="1">
  <cacheSource type="external" connectionId="3"/>
  <cacheFields count="19">
    <cacheField name="[BazaZaUpit].[PRIHODI BROJ I NAZIV 1].[PRIHODI BROJ I NAZIV 1]" caption="PRIHODI BROJ I NAZIV 1" numFmtId="0" hierarchy="1" level="1">
      <sharedItems count="1">
        <s v="6 Prihodi poslovanja"/>
      </sharedItems>
    </cacheField>
    <cacheField name="[BazaZaUpit].[PRIHODI BROJ I NAZIV 2].[PRIHODI BROJ I NAZIV 2]" caption="PRIHODI BROJ I NAZIV 2" numFmtId="0" hierarchy="2" level="1">
      <sharedItems count="3">
        <s v="63 Pomoći iz inozemstva i od subjekata unutar općeg proračuna"/>
        <s v="66 Prihodi od prodaje proizvoda i robe te pruženih usluga i prihodi od donacija"/>
        <s v="67 Prihodi iz nadležnog proračuna i od HZZO-a temeljem ugovornih obveza"/>
      </sharedItems>
    </cacheField>
    <cacheField name="[Measures].[IZVORNI/TEKUĆI Plan za 2023. EUR FILTER]" caption="IZVORNI/TEKUĆI Plan za 2023. EUR FILTER" numFmtId="0" hierarchy="63" level="32767"/>
    <cacheField name="[Measures].[Izvršenje 01.01-30.06.2023. EUR FILTER]" caption="Izvršenje 01.01-30.06.2023. EUR FILTER" numFmtId="0" hierarchy="66" level="32767"/>
    <cacheField name="[Measures].[Indeks (Izv 01.01-30.06.2023 / Izv 01.01-30.06.2022) FILTER]" caption="Indeks (Izv 01.01-30.06.2023 / Izv 01.01-30.06.2022) FILTER" numFmtId="0" hierarchy="70" level="32767"/>
    <cacheField name="[Measures].[Indeks (Izv 01.01-30.06.2023 / IZVORNI TEKUĆI PLAN za 2023) FILTER]" caption="Indeks (Izv 01.01-30.06.2023 / IZVORNI TEKUĆI PLAN za 2023) FILTER" numFmtId="0" hierarchy="74" level="32767"/>
    <cacheField name="[Measures].[IZVORNI Plan za 2023 EUR FILTER]" caption="IZVORNI Plan za 2023 EUR FILTER" numFmtId="0" hierarchy="55" level="32767"/>
    <cacheField name="[BazaZaUpit].[PRIHODI BROJ I NAZIV 3].[PRIHODI BROJ I NAZIV 3]" caption="PRIHODI BROJ I NAZIV 3" numFmtId="0" hierarchy="3" level="1">
      <sharedItems count="3">
        <s v="632 Pomoći od međunarodnih organizacija te institucija i tijela EU"/>
        <s v="661 Prihodi od prodaje proizvoda i robe te pruženih usluga"/>
        <s v="671 Prihodi iz nadležnog proračuna za financiranje redovne djelatnosti proračunskih korisnika"/>
      </sharedItems>
    </cacheField>
    <cacheField name="[BazaZaUpit].[PRIHODI BROJ I NAZIV 4].[PRIHODI BROJ I NAZIV 4]" caption="PRIHODI BROJ I NAZIV 4" numFmtId="0" hierarchy="4" level="1">
      <sharedItems count="4">
        <s v="6324 Kapitalne pomoći od institucija i tijela  EU"/>
        <s v="6615 Prihodi od pruženih usluga"/>
        <s v="6711 Prihodi iz nadležnog proračuna za financiranje rashoda poslovanja"/>
        <s v="6712 Prihodi iz nadležnog proračuna za financiranje rashoda za nabavu nefinancijske imovine"/>
      </sharedItems>
    </cacheField>
    <cacheField name="[BazaZaUpit].[RAZDJEL].[RAZDJEL]" caption="RAZDJEL" numFmtId="0" hierarchy="24" level="1">
      <sharedItems count="1">
        <s v="RAZDJEL 185 DRŽAVNI URED ZA REVIZIJU"/>
      </sharedItems>
    </cacheField>
    <cacheField name="[Measures].[SMANJENJE 2023 EUR FILTER]" caption="SMANJENJE 2023 EUR FILTER" numFmtId="0" hierarchy="81" level="32767"/>
    <cacheField name="[Measures].[POVEĆANJE 2023 EUR FILTER]" caption="POVEĆANJE 2023 EUR FILTER" numFmtId="0" hierarchy="85" level="32767"/>
    <cacheField name="[Measures].[UŠTEDE 2023 EUR FILTER]" caption="UŠTEDE 2023 EUR FILTER" numFmtId="0" hierarchy="89" level="32767"/>
    <cacheField name="[Measures].[NEDOSTATNA SREDSTVA 2023 EUR FILTER]" caption="NEDOSTATNA SREDSTVA 2023 EUR FILTER" numFmtId="0" hierarchy="93" level="32767"/>
    <cacheField name="[Measures].[NOVI PLAN 2023 EUR FILTER]" caption="NOVI PLAN 2023 EUR FILTER" numFmtId="0" hierarchy="94" level="32767"/>
    <cacheField name="[Measures].[Plan za 2024 EUR FILTER]" caption="Plan za 2024 EUR FILTER" numFmtId="0" hierarchy="47" level="32767"/>
    <cacheField name="[Measures].[Projekcija za 2025 EUR FILTER]" caption="Projekcija za 2025 EUR FILTER" numFmtId="0" hierarchy="45" level="32767"/>
    <cacheField name="[Measures].[Izvršenje za 2022 EUR FILTER]" caption="Izvršenje za 2022 EUR FILTER" numFmtId="0" hierarchy="101" level="32767"/>
    <cacheField name="[Measures].[Projekcija za 2026 EUR FILTER]" caption="Projekcija za 2026 EUR FILTER" numFmtId="0" hierarchy="46" level="32767"/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 oneField="1">
      <fieldsUsage count="1">
        <fieldUsage x="16"/>
      </fieldsUsage>
    </cacheHierarchy>
    <cacheHierarchy uniqueName="[Measures].[Projekcija za 2026 EUR FILTER]" caption="Projekcija za 2026 EUR FILTER" measure="1" displayFolder="" measureGroup="BazaZaUpit" count="0" oneField="1">
      <fieldsUsage count="1">
        <fieldUsage x="18"/>
      </fieldsUsage>
    </cacheHierarchy>
    <cacheHierarchy uniqueName="[Measures].[Plan za 2024 EUR FILTER]" caption="Plan za 2024 EUR FILTER" measure="1" displayFolder="" measureGroup="BazaZaUpit" count="0" oneField="1">
      <fieldsUsage count="1">
        <fieldUsage x="15"/>
      </fieldsUsage>
    </cacheHierarchy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6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2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3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 oneField="1">
      <fieldsUsage count="1">
        <fieldUsage x="4"/>
      </fieldsUsage>
    </cacheHierarchy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5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 oneField="1">
      <fieldsUsage count="1">
        <fieldUsage x="10"/>
      </fieldsUsage>
    </cacheHierarchy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 oneField="1">
      <fieldsUsage count="1">
        <fieldUsage x="11"/>
      </fieldsUsage>
    </cacheHierarchy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 oneField="1">
      <fieldsUsage count="1">
        <fieldUsage x="12"/>
      </fieldsUsage>
    </cacheHierarchy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 oneField="1">
      <fieldsUsage count="1">
        <fieldUsage x="13"/>
      </fieldsUsage>
    </cacheHierarchy>
    <cacheHierarchy uniqueName="[Measures].[NOVI PLAN 2023 EUR FILTER]" caption="NOVI PLAN 2023 EUR FILTER" measure="1" displayFolder="" measureGroup="BazaZaUpit" count="0" oneField="1">
      <fieldsUsage count="1">
        <fieldUsage x="14"/>
      </fieldsUsage>
    </cacheHierarchy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za 2022 EUR]" caption="Izvršenje za 2022 EUR" measure="1" displayFolder="" measureGroup="BazaZaUpit" count="0"/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 oneField="1">
      <fieldsUsage count="1">
        <fieldUsage x="17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saveData="0" refreshedBy="Lana Korazija" refreshedDate="45218.375085416665" createdVersion="8" refreshedVersion="6" minRefreshableVersion="3" recordCount="0" supportSubquery="1" supportAdvancedDrill="1">
  <cacheSource type="external" connectionId="3"/>
  <cacheFields count="15">
    <cacheField name="[BazaZaUpit].[Konto Broj i Naziv 1].[Konto Broj i Naziv 1]" caption="Konto Broj i Naziv 1" numFmtId="0" hierarchy="30" level="1">
      <sharedItems count="1">
        <s v="8 Primici od financijske imovine i zaduživanja"/>
      </sharedItems>
    </cacheField>
    <cacheField name="[Measures].[IZVORNI Plan za 2023 EUR]" caption="IZVORNI Plan za 2023 EUR" numFmtId="0" hierarchy="52" level="32767"/>
    <cacheField name="[Measures].[IZVORNI/TEKUĆI Plan za 2023. EUR]" caption="IZVORNI/TEKUĆI Plan za 2023. EUR" numFmtId="0" hierarchy="60" level="32767"/>
    <cacheField name="[Measures].[Izvršenje 01.01-30.06.2023 EUR]" caption="Izvršenje 01.01-30.06.2023 EUR" numFmtId="0" hierarchy="77" level="32767"/>
    <cacheField name="[Measures].[Indeks (Izv 01.01-30.06.2023 / Izv 01.01-30.06.2022)]" caption="Indeks (Izv 01.01-30.06.2023 / Izv 01.01-30.06.2022)" numFmtId="0" hierarchy="67" level="32767"/>
    <cacheField name="[Measures].[Indeks (Izv 01.01-30.06.2023 /IZVORNI TEKUĆI PLAN za 2023)]" caption="Indeks (Izv 01.01-30.06.2023 /IZVORNI TEKUĆI PLAN za 2023)" numFmtId="0" hierarchy="71" level="32767"/>
    <cacheField name="[Measures].[SMANJENJE 2023]" caption="SMANJENJE 2023" numFmtId="0" hierarchy="78" level="32767"/>
    <cacheField name="[Measures].[POVEĆANJE 2023]" caption="POVEĆANJE 2023" numFmtId="0" hierarchy="82" level="32767"/>
    <cacheField name="[Measures].[UŠTEDE 2023]" caption="UŠTEDE 2023" numFmtId="0" hierarchy="86" level="32767"/>
    <cacheField name="[Measures].[NEDOSTATNA SREDSTVA 2023]" caption="NEDOSTATNA SREDSTVA 2023" numFmtId="0" hierarchy="90" level="32767"/>
    <cacheField name="[Measures].[NOVI PLAN 2023]" caption="NOVI PLAN 2023" numFmtId="0" hierarchy="97" level="32767"/>
    <cacheField name="[Measures].[Projekcija za 2024 EUR]" caption="Projekcija za 2024 EUR" numFmtId="0" hierarchy="34" level="32767"/>
    <cacheField name="[Measures].[Projekcija za 2025 EUR]" caption="Projekcija za 2025 EUR" numFmtId="0" hierarchy="35" level="32767"/>
    <cacheField name="[Measures].[Izvršenje za 2022 EUR]" caption="Izvršenje za 2022 EUR" numFmtId="0" hierarchy="98" level="32767"/>
    <cacheField name="[Measures].[Projekcija za 2026 EUR]" caption="Projekcija za 2026 EUR" numFmtId="0" hierarchy="38" level="32767"/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Projekcija za 2024 EUR]" caption="Projekcija za 2024 EUR" measure="1" displayFolder="" measureGroup="BazaZaUpit" count="0" oneField="1">
      <fieldsUsage count="1">
        <fieldUsage x="11"/>
      </fieldsUsage>
    </cacheHierarchy>
    <cacheHierarchy uniqueName="[Measures].[Projekcija za 2025 EUR]" caption="Projekcija za 2025 EUR" measure="1" displayFolder="" measureGroup="BazaZaUpit" count="0" oneField="1">
      <fieldsUsage count="1">
        <fieldUsage x="12"/>
      </fieldsUsage>
    </cacheHierarchy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 oneField="1">
      <fieldsUsage count="1">
        <fieldUsage x="14"/>
      </fieldsUsage>
    </cacheHierarchy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 oneField="1">
      <fieldsUsage count="1">
        <fieldUsage x="1"/>
      </fieldsUsage>
    </cacheHierarchy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 oneField="1">
      <fieldsUsage count="1">
        <fieldUsage x="2"/>
      </fieldsUsage>
    </cacheHierarchy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 oneField="1">
      <fieldsUsage count="1">
        <fieldUsage x="4"/>
      </fieldsUsage>
    </cacheHierarchy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 oneField="1">
      <fieldsUsage count="1">
        <fieldUsage x="5"/>
      </fieldsUsage>
    </cacheHierarchy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 oneField="1">
      <fieldsUsage count="1">
        <fieldUsage x="3"/>
      </fieldsUsage>
    </cacheHierarchy>
    <cacheHierarchy uniqueName="[Measures].[SMANJENJE 2023]" caption="SMANJENJE 2023" measure="1" displayFolder="" measureGroup="BazaZaUpit" count="0" oneField="1">
      <fieldsUsage count="1">
        <fieldUsage x="6"/>
      </fieldsUsage>
    </cacheHierarchy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 oneField="1">
      <fieldsUsage count="1">
        <fieldUsage x="7"/>
      </fieldsUsage>
    </cacheHierarchy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 oneField="1">
      <fieldsUsage count="1">
        <fieldUsage x="8"/>
      </fieldsUsage>
    </cacheHierarchy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 oneField="1">
      <fieldsUsage count="1">
        <fieldUsage x="9"/>
      </fieldsUsage>
    </cacheHierarchy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 oneField="1">
      <fieldsUsage count="1">
        <fieldUsage x="10"/>
      </fieldsUsage>
    </cacheHierarchy>
    <cacheHierarchy uniqueName="[Measures].[Izvršenje za 2022 EUR]" caption="Izvršenje za 2022 EUR" measure="1" displayFolder="" measureGroup="BazaZaUpit" count="0" oneField="1">
      <fieldsUsage count="1">
        <fieldUsage x="13"/>
      </fieldsUsage>
    </cacheHierarchy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saveData="0" refreshedBy="Lana Korazija" refreshedDate="45218.375087152781" createdVersion="8" refreshedVersion="6" minRefreshableVersion="3" recordCount="0" supportSubquery="1" supportAdvancedDrill="1">
  <cacheSource type="external" connectionId="3"/>
  <cacheFields count="15">
    <cacheField name="[BazaZaUpit].[PRIHODI BROJ I NAZIV 1].[PRIHODI BROJ I NAZIV 1]" caption="PRIHODI BROJ I NAZIV 1" numFmtId="0" hierarchy="1" level="1">
      <sharedItems count="2">
        <s v="6 Prihodi poslovanja"/>
        <s v="7 Prihodi od prodaje nefinancijske imovine"/>
      </sharedItems>
    </cacheField>
    <cacheField name="[Measures].[IZVORNI Plan za 2023 EUR]" caption="IZVORNI Plan za 2023 EUR" numFmtId="0" hierarchy="52" level="32767"/>
    <cacheField name="[Measures].[IZVORNI/TEKUĆI Plan za 2023. EUR]" caption="IZVORNI/TEKUĆI Plan za 2023. EUR" numFmtId="0" hierarchy="60" level="32767"/>
    <cacheField name="[Measures].[Izvršenje 01.01-30.06.2023 EUR]" caption="Izvršenje 01.01-30.06.2023 EUR" numFmtId="0" hierarchy="77" level="32767"/>
    <cacheField name="[Measures].[Indeks (Izv 01.01-30.06.2023 / Izv 01.01-30.06.2022)]" caption="Indeks (Izv 01.01-30.06.2023 / Izv 01.01-30.06.2022)" numFmtId="0" hierarchy="67" level="32767"/>
    <cacheField name="[Measures].[Indeks (Izv 01.01-30.06.2023 /IZVORNI TEKUĆI PLAN za 2023)]" caption="Indeks (Izv 01.01-30.06.2023 /IZVORNI TEKUĆI PLAN za 2023)" numFmtId="0" hierarchy="71" level="32767"/>
    <cacheField name="[Measures].[SMANJENJE 2023]" caption="SMANJENJE 2023" numFmtId="0" hierarchy="78" level="32767"/>
    <cacheField name="[Measures].[POVEĆANJE 2023]" caption="POVEĆANJE 2023" numFmtId="0" hierarchy="82" level="32767"/>
    <cacheField name="[Measures].[UŠTEDE 2023]" caption="UŠTEDE 2023" numFmtId="0" hierarchy="86" level="32767"/>
    <cacheField name="[Measures].[NOVI PLAN 2023]" caption="NOVI PLAN 2023" numFmtId="0" hierarchy="97" level="32767"/>
    <cacheField name="[Measures].[Projekcija za 2024 EUR]" caption="Projekcija za 2024 EUR" numFmtId="0" hierarchy="34" level="32767"/>
    <cacheField name="[Measures].[Projekcija za 2025 EUR]" caption="Projekcija za 2025 EUR" numFmtId="0" hierarchy="35" level="32767"/>
    <cacheField name="[Measures].[NEDOSTATNA SREDSTVA 2023]" caption="NEDOSTATNA SREDSTVA 2023" numFmtId="0" hierarchy="90" level="32767"/>
    <cacheField name="[Measures].[Izvršenje za 2022 EUR]" caption="Izvršenje za 2022 EUR" numFmtId="0" hierarchy="98" level="32767"/>
    <cacheField name="[Measures].[Projekcija za 2026 EUR]" caption="Projekcija za 2026 EUR" numFmtId="0" hierarchy="38" level="32767"/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Projekcija za 2024 EUR]" caption="Projekcija za 2024 EUR" measure="1" displayFolder="" measureGroup="BazaZaUpit" count="0" oneField="1">
      <fieldsUsage count="1">
        <fieldUsage x="10"/>
      </fieldsUsage>
    </cacheHierarchy>
    <cacheHierarchy uniqueName="[Measures].[Projekcija za 2025 EUR]" caption="Projekcija za 2025 EUR" measure="1" displayFolder="" measureGroup="BazaZaUpit" count="0" oneField="1">
      <fieldsUsage count="1">
        <fieldUsage x="11"/>
      </fieldsUsage>
    </cacheHierarchy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 oneField="1">
      <fieldsUsage count="1">
        <fieldUsage x="14"/>
      </fieldsUsage>
    </cacheHierarchy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 oneField="1">
      <fieldsUsage count="1">
        <fieldUsage x="1"/>
      </fieldsUsage>
    </cacheHierarchy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 oneField="1">
      <fieldsUsage count="1">
        <fieldUsage x="2"/>
      </fieldsUsage>
    </cacheHierarchy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 oneField="1">
      <fieldsUsage count="1">
        <fieldUsage x="4"/>
      </fieldsUsage>
    </cacheHierarchy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 oneField="1">
      <fieldsUsage count="1">
        <fieldUsage x="5"/>
      </fieldsUsage>
    </cacheHierarchy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 oneField="1">
      <fieldsUsage count="1">
        <fieldUsage x="3"/>
      </fieldsUsage>
    </cacheHierarchy>
    <cacheHierarchy uniqueName="[Measures].[SMANJENJE 2023]" caption="SMANJENJE 2023" measure="1" displayFolder="" measureGroup="BazaZaUpit" count="0" oneField="1">
      <fieldsUsage count="1">
        <fieldUsage x="6"/>
      </fieldsUsage>
    </cacheHierarchy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 oneField="1">
      <fieldsUsage count="1">
        <fieldUsage x="7"/>
      </fieldsUsage>
    </cacheHierarchy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 oneField="1">
      <fieldsUsage count="1">
        <fieldUsage x="8"/>
      </fieldsUsage>
    </cacheHierarchy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 oneField="1">
      <fieldsUsage count="1">
        <fieldUsage x="12"/>
      </fieldsUsage>
    </cacheHierarchy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 oneField="1">
      <fieldsUsage count="1">
        <fieldUsage x="9"/>
      </fieldsUsage>
    </cacheHierarchy>
    <cacheHierarchy uniqueName="[Measures].[Izvršenje za 2022 EUR]" caption="Izvršenje za 2022 EUR" measure="1" displayFolder="" measureGroup="BazaZaUpit" count="0" oneField="1">
      <fieldsUsage count="1">
        <fieldUsage x="13"/>
      </fieldsUsage>
    </cacheHierarchy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saveData="0" refreshedBy="Lana Korazija" refreshedDate="45218.375088541667" createdVersion="8" refreshedVersion="6" minRefreshableVersion="3" recordCount="0" supportSubquery="1" supportAdvancedDrill="1">
  <cacheSource type="external" connectionId="3"/>
  <cacheFields count="16">
    <cacheField name="[BazaZaUpit].[Konto Broj i Naziv 1].[Konto Broj i Naziv 1]" caption="Konto Broj i Naziv 1" numFmtId="0" hierarchy="30" level="1">
      <sharedItems count="1">
        <s v="9 PRIJENOS I DONOS"/>
      </sharedItems>
    </cacheField>
    <cacheField name="[BazaZaUpit].[Konto Broj i Naziv 4].[Konto Broj i Naziv 4]" caption="Konto Broj i Naziv 4" numFmtId="0" hierarchy="33" level="1">
      <sharedItems count="2">
        <s v="9212 PRIJENOS SREDSTAVA U SLJEDEĆU GODINU"/>
        <s v="9211 PRIJENOS SREDSTAVA IZ PRETHODNE GODINE" u="1"/>
      </sharedItems>
    </cacheField>
    <cacheField name="[Measures].[IZVORNI Plan za 2023 EUR 9212 Prij. sred. u Sljed. god.]" caption="IZVORNI Plan za 2023 EUR 9212 Prij. sred. u Sljed. god." numFmtId="0" hierarchy="54" level="32767"/>
    <cacheField name="[Measures].[IZVORNI/TEKUĆI Plan za 2023. EUR 9212 Prij. sred. u Sljed. god.]" caption="IZVORNI/TEKUĆI Plan za 2023. EUR 9212 Prij. sred. u Sljed. god." numFmtId="0" hierarchy="62" level="32767"/>
    <cacheField name="[Measures].[Izvršenje 01.01-30.06.2023. EUR 9212 Prij. sred. u Sljed. god.]" caption="Izvršenje 01.01-30.06.2023. EUR 9212 Prij. sred. u Sljed. god." numFmtId="0" hierarchy="65" level="32767"/>
    <cacheField name="[Measures].[Indeks (Izv 01.01-30.06.2023 / Izv 01.01-30.06.2022) Prij. sres. u Sljed. god.]" caption="Indeks (Izv 01.01-30.06.2023 / Izv 01.01-30.06.2022) Prij. sres. u Sljed. god." numFmtId="0" hierarchy="69" level="32767"/>
    <cacheField name="[Measures].[Indeks (Izv 01.01-30.06.2023 / IZVORNI TEKUĆI PLAN za 2023) Prij. sres. u Sljed. god.]" caption="Indeks (Izv 01.01-30.06.2023 / IZVORNI TEKUĆI PLAN za 2023) Prij. sres. u Sljed. god." numFmtId="0" hierarchy="73" level="32767"/>
    <cacheField name="[Measures].[SMANJENJE 2023 Prij. sred. u Sljed. god.]" caption="SMANJENJE 2023 Prij. sred. u Sljed. god." numFmtId="0" hierarchy="80" level="32767"/>
    <cacheField name="[Measures].[POVEĆANJE 2023 Prij. sred. u Sljed. god.]" caption="POVEĆANJE 2023 Prij. sred. u Sljed. god." numFmtId="0" hierarchy="84" level="32767"/>
    <cacheField name="[Measures].[UŠTEDE 2023 Prij. sred. u Sljed. god.]" caption="UŠTEDE 2023 Prij. sred. u Sljed. god." numFmtId="0" hierarchy="88" level="32767"/>
    <cacheField name="[Measures].[NEDOSTATNA SREDSTVA 2023 Prij. sred. u Sljed. god.]" caption="NEDOSTATNA SREDSTVA 2023 Prij. sred. u Sljed. god." numFmtId="0" hierarchy="92" level="32767"/>
    <cacheField name="[Measures].[Plan za 2024 EUR 9212 Prij. sred. u Sljed. god.]" caption="Plan za 2024 EUR 9212 Prij. sred. u Sljed. god." numFmtId="0" hierarchy="40" level="32767"/>
    <cacheField name="[Measures].[Projekcija za 2025 EUR 9212 Prij. sred. u Sljed. god.]" caption="Projekcija za 2025 EUR 9212 Prij. sred. u Sljed. god." numFmtId="0" hierarchy="44" level="32767"/>
    <cacheField name="[Measures].[NOVI PLAN 2023 Prij. sred. u Sljed. god.]" caption="NOVI PLAN 2023 Prij. sred. u Sljed. god." numFmtId="0" hierarchy="95" level="32767"/>
    <cacheField name="[Measures].[Izvršenje za 2022 EUR 9212 Prij. sred. u Sljed. god.]" caption="Izvršenje za 2022 EUR 9212 Prij. sred. u Sljed. god." numFmtId="0" hierarchy="100" level="32767"/>
    <cacheField name="[Measures].[Projekcija za 2026 EUR 9212 Prij. sred. u Sljed. god.]" caption="Projekcija za 2026 EUR 9212 Prij. sred. u Sljed. god." numFmtId="0" hierarchy="42" level="32767"/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"/>
      </fieldsUsage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 oneField="1">
      <fieldsUsage count="1">
        <fieldUsage x="11"/>
      </fieldsUsage>
    </cacheHierarchy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 oneField="1">
      <fieldsUsage count="1">
        <fieldUsage x="15"/>
      </fieldsUsage>
    </cacheHierarchy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 oneField="1">
      <fieldsUsage count="1">
        <fieldUsage x="12"/>
      </fieldsUsage>
    </cacheHierarchy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 oneField="1">
      <fieldsUsage count="1">
        <fieldUsage x="2"/>
      </fieldsUsage>
    </cacheHierarchy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 oneField="1">
      <fieldsUsage count="1">
        <fieldUsage x="3"/>
      </fieldsUsage>
    </cacheHierarchy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 oneField="1">
      <fieldsUsage count="1">
        <fieldUsage x="4"/>
      </fieldsUsage>
    </cacheHierarchy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 oneField="1">
      <fieldsUsage count="1">
        <fieldUsage x="5"/>
      </fieldsUsage>
    </cacheHierarchy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 oneField="1">
      <fieldsUsage count="1">
        <fieldUsage x="6"/>
      </fieldsUsage>
    </cacheHierarchy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 oneField="1">
      <fieldsUsage count="1">
        <fieldUsage x="7"/>
      </fieldsUsage>
    </cacheHierarchy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 oneField="1">
      <fieldsUsage count="1">
        <fieldUsage x="8"/>
      </fieldsUsage>
    </cacheHierarchy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 oneField="1">
      <fieldsUsage count="1">
        <fieldUsage x="9"/>
      </fieldsUsage>
    </cacheHierarchy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 oneField="1">
      <fieldsUsage count="1">
        <fieldUsage x="10"/>
      </fieldsUsage>
    </cacheHierarchy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 oneField="1">
      <fieldsUsage count="1">
        <fieldUsage x="13"/>
      </fieldsUsage>
    </cacheHierarchy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za 2022 EUR]" caption="Izvršenje za 2022 EUR" measure="1" displayFolder="" measureGroup="BazaZaUpit" count="0"/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 oneField="1">
      <fieldsUsage count="1">
        <fieldUsage x="14"/>
      </fieldsUsage>
    </cacheHierarchy>
    <cacheHierarchy uniqueName="[Measures].[Izvršenje za 2022 EUR FILTER]" caption="Izvršenje za 2022 EUR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saveData="0" refreshedBy="Lana Korazija" refreshedDate="45218.375089699075" createdVersion="8" refreshedVersion="6" minRefreshableVersion="3" recordCount="0" supportSubquery="1" supportAdvancedDrill="1">
  <cacheSource type="external" connectionId="3"/>
  <cacheFields count="15">
    <cacheField name="[BazaZaUpit].[Konto Broj i Naziv 1].[Konto Broj i Naziv 1]" caption="Konto Broj i Naziv 1" numFmtId="0" hierarchy="30" level="1">
      <sharedItems count="1">
        <s v="5 Izdaci za financijsku imovinu i otplate zajmova"/>
      </sharedItems>
    </cacheField>
    <cacheField name="[Measures].[IZVORNI Plan za 2023 EUR]" caption="IZVORNI Plan za 2023 EUR" numFmtId="0" hierarchy="52" level="32767"/>
    <cacheField name="[Measures].[IZVORNI/TEKUĆI Plan za 2023. EUR]" caption="IZVORNI/TEKUĆI Plan za 2023. EUR" numFmtId="0" hierarchy="60" level="32767"/>
    <cacheField name="[Measures].[Izvršenje 01.01-30.06.2023 EUR]" caption="Izvršenje 01.01-30.06.2023 EUR" numFmtId="0" hierarchy="77" level="32767"/>
    <cacheField name="[Measures].[Indeks (Izv 01.01-30.06.2023 / Izv 01.01-30.06.2022)]" caption="Indeks (Izv 01.01-30.06.2023 / Izv 01.01-30.06.2022)" numFmtId="0" hierarchy="67" level="32767"/>
    <cacheField name="[Measures].[Indeks (Izv 01.01-30.06.2023 /IZVORNI TEKUĆI PLAN za 2023)]" caption="Indeks (Izv 01.01-30.06.2023 /IZVORNI TEKUĆI PLAN za 2023)" numFmtId="0" hierarchy="71" level="32767"/>
    <cacheField name="[Measures].[SMANJENJE 2023]" caption="SMANJENJE 2023" numFmtId="0" hierarchy="78" level="32767"/>
    <cacheField name="[Measures].[POVEĆANJE 2023]" caption="POVEĆANJE 2023" numFmtId="0" hierarchy="82" level="32767"/>
    <cacheField name="[Measures].[UŠTEDE 2023]" caption="UŠTEDE 2023" numFmtId="0" hierarchy="86" level="32767"/>
    <cacheField name="[Measures].[NOVI PLAN 2023]" caption="NOVI PLAN 2023" numFmtId="0" hierarchy="97" level="32767"/>
    <cacheField name="[Measures].[Projekcija za 2024 EUR]" caption="Projekcija za 2024 EUR" numFmtId="0" hierarchy="34" level="32767"/>
    <cacheField name="[Measures].[Projekcija za 2025 EUR]" caption="Projekcija za 2025 EUR" numFmtId="0" hierarchy="35" level="32767"/>
    <cacheField name="[Measures].[NEDOSTATNA SREDSTVA 2023]" caption="NEDOSTATNA SREDSTVA 2023" numFmtId="0" hierarchy="90" level="32767"/>
    <cacheField name="[Measures].[Izvršenje za 2022 EUR]" caption="Izvršenje za 2022 EUR" numFmtId="0" hierarchy="98" level="32767"/>
    <cacheField name="[Measures].[Projekcija za 2026 EUR]" caption="Projekcija za 2026 EUR" numFmtId="0" hierarchy="38" level="32767"/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Projekcija za 2024 EUR]" caption="Projekcija za 2024 EUR" measure="1" displayFolder="" measureGroup="BazaZaUpit" count="0" oneField="1">
      <fieldsUsage count="1">
        <fieldUsage x="10"/>
      </fieldsUsage>
    </cacheHierarchy>
    <cacheHierarchy uniqueName="[Measures].[Projekcija za 2025 EUR]" caption="Projekcija za 2025 EUR" measure="1" displayFolder="" measureGroup="BazaZaUpit" count="0" oneField="1">
      <fieldsUsage count="1">
        <fieldUsage x="11"/>
      </fieldsUsage>
    </cacheHierarchy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 oneField="1">
      <fieldsUsage count="1">
        <fieldUsage x="14"/>
      </fieldsUsage>
    </cacheHierarchy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 oneField="1">
      <fieldsUsage count="1">
        <fieldUsage x="1"/>
      </fieldsUsage>
    </cacheHierarchy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 oneField="1">
      <fieldsUsage count="1">
        <fieldUsage x="2"/>
      </fieldsUsage>
    </cacheHierarchy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 oneField="1">
      <fieldsUsage count="1">
        <fieldUsage x="4"/>
      </fieldsUsage>
    </cacheHierarchy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 oneField="1">
      <fieldsUsage count="1">
        <fieldUsage x="5"/>
      </fieldsUsage>
    </cacheHierarchy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 oneField="1">
      <fieldsUsage count="1">
        <fieldUsage x="3"/>
      </fieldsUsage>
    </cacheHierarchy>
    <cacheHierarchy uniqueName="[Measures].[SMANJENJE 2023]" caption="SMANJENJE 2023" measure="1" displayFolder="" measureGroup="BazaZaUpit" count="0" oneField="1">
      <fieldsUsage count="1">
        <fieldUsage x="6"/>
      </fieldsUsage>
    </cacheHierarchy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 oneField="1">
      <fieldsUsage count="1">
        <fieldUsage x="7"/>
      </fieldsUsage>
    </cacheHierarchy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 oneField="1">
      <fieldsUsage count="1">
        <fieldUsage x="8"/>
      </fieldsUsage>
    </cacheHierarchy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 oneField="1">
      <fieldsUsage count="1">
        <fieldUsage x="12"/>
      </fieldsUsage>
    </cacheHierarchy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 oneField="1">
      <fieldsUsage count="1">
        <fieldUsage x="9"/>
      </fieldsUsage>
    </cacheHierarchy>
    <cacheHierarchy uniqueName="[Measures].[Izvršenje za 2022 EUR]" caption="Izvršenje za 2022 EUR" measure="1" displayFolder="" measureGroup="BazaZaUpit" count="0" oneField="1">
      <fieldsUsage count="1">
        <fieldUsage x="13"/>
      </fieldsUsage>
    </cacheHierarchy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Lana Korazija" refreshedDate="45218.375060648148" createdVersion="8" refreshedVersion="6" minRefreshableVersion="3" recordCount="0" supportSubquery="1" supportAdvancedDrill="1">
  <cacheSource type="external" connectionId="3"/>
  <cacheFields count="18">
    <cacheField name="[Measures].[IZVORNI/TEKUĆI Plan za 2023. EUR FILTER]" caption="IZVORNI/TEKUĆI Plan za 2023. EUR FILTER" numFmtId="0" hierarchy="63" level="32767"/>
    <cacheField name="[Measures].[Izvršenje 01.01-30.06.2023. EUR FILTER]" caption="Izvršenje 01.01-30.06.2023. EUR FILTER" numFmtId="0" hierarchy="66" level="32767"/>
    <cacheField name="[Measures].[IZVORNI Plan za 2023 EUR FILTER]" caption="IZVORNI Plan za 2023 EUR FILTER" numFmtId="0" hierarchy="55" level="32767"/>
    <cacheField name="[BazaZaUpit].[Konto Broj i Naziv 1].[Konto Broj i Naziv 1]" caption="Konto Broj i Naziv 1" numFmtId="0" hierarchy="30" level="1">
      <sharedItems count="2">
        <s v="3 Rashodi poslovanja"/>
        <s v="4 Rashodi za nabavu nefinancijske imovine"/>
      </sharedItems>
    </cacheField>
    <cacheField name="[BazaZaUpit].[RAZDJEL].[RAZDJEL]" caption="RAZDJEL" numFmtId="0" hierarchy="24" level="1">
      <sharedItems count="1">
        <s v="RAZDJEL 185 DRŽAVNI URED ZA REVIZIJU"/>
      </sharedItems>
    </cacheField>
    <cacheField name="[BazaZaUpit].[GLAVA].[GLAVA]" caption="GLAVA" numFmtId="0" hierarchy="25" level="1">
      <sharedItems count="1">
        <s v="GLAVA 18505"/>
      </sharedItems>
    </cacheField>
    <cacheField name="[BazaZaUpit].[GLAVNI PROGRAM].[GLAVNI PROGRAM]" caption="GLAVNI PROGRAM" numFmtId="0" hierarchy="26" level="1">
      <sharedItems count="1">
        <s v="22 FINANCIJSKI I FISKALNI SUSTAV"/>
      </sharedItems>
    </cacheField>
    <cacheField name="[BazaZaUpit].[PROGRAM].[PROGRAM]" caption="PROGRAM" numFmtId="0" hierarchy="27" level="1">
      <sharedItems count="1">
        <s v="2208 DJELOVANJE DRŽAVNOG UREDA ZA REVIZIJU"/>
      </sharedItems>
    </cacheField>
    <cacheField name="[BazaZaUpit].[IZVOR SIFRA I NAZIV 2].[IZVOR SIFRA I NAZIV 2]" caption="IZVOR SIFRA I NAZIV 2" numFmtId="0" hierarchy="29" level="1">
      <sharedItems count="5">
        <s v="IZVOR 31 VLASTITI PRIHODI"/>
        <s v="IZVOR 5761 FOND SOLIDARNOSTI EU - potres ožujak 2020."/>
        <s v="IZVOR 11 OPĆI PRIHODI I PRIMICI" u="1"/>
        <s v="IZVOR 12 SREDSTVA UČEŠĆA ZA POMOĆI" u="1"/>
        <s v="IZVOR 561 EUROPSKI SOCIJALNI FOND" u="1"/>
      </sharedItems>
    </cacheField>
    <cacheField name="[Measures].[SMANJENJE 2023 EUR FILTER]" caption="SMANJENJE 2023 EUR FILTER" numFmtId="0" hierarchy="81" level="32767"/>
    <cacheField name="[Measures].[POVEĆANJE 2023 EUR FILTER]" caption="POVEĆANJE 2023 EUR FILTER" numFmtId="0" hierarchy="85" level="32767"/>
    <cacheField name="[Measures].[UŠTEDE 2023 EUR FILTER]" caption="UŠTEDE 2023 EUR FILTER" numFmtId="0" hierarchy="89" level="32767"/>
    <cacheField name="[Measures].[NOVI PLAN 2023 EUR FILTER]" caption="NOVI PLAN 2023 EUR FILTER" numFmtId="0" hierarchy="94" level="32767"/>
    <cacheField name="[Measures].[Plan za 2024 EUR FILTER]" caption="Plan za 2024 EUR FILTER" numFmtId="0" hierarchy="47" level="32767"/>
    <cacheField name="[Measures].[Projekcija za 2025 EUR FILTER]" caption="Projekcija za 2025 EUR FILTER" numFmtId="0" hierarchy="45" level="32767"/>
    <cacheField name="[Measures].[NEDOSTATNA SREDSTVA 2023 EUR FILTER]" caption="NEDOSTATNA SREDSTVA 2023 EUR FILTER" numFmtId="0" hierarchy="93" level="32767"/>
    <cacheField name="[Measures].[Projekcija za 2026 EUR FILTER]" caption="Projekcija za 2026 EUR FILTER" numFmtId="0" hierarchy="46" level="32767"/>
    <cacheField name="[Measures].[Izvršenje za 2022 EUR]" caption="Izvršenje za 2022 EUR" numFmtId="0" hierarchy="98" level="32767"/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 oneField="1">
      <fieldsUsage count="1">
        <fieldUsage x="14"/>
      </fieldsUsage>
    </cacheHierarchy>
    <cacheHierarchy uniqueName="[Measures].[Projekcija za 2026 EUR FILTER]" caption="Projekcija za 2026 EUR FILTER" measure="1" displayFolder="" measureGroup="BazaZaUpit" count="0" oneField="1">
      <fieldsUsage count="1">
        <fieldUsage x="16"/>
      </fieldsUsage>
    </cacheHierarchy>
    <cacheHierarchy uniqueName="[Measures].[Plan za 2024 EUR FILTER]" caption="Plan za 2024 EUR FILTER" measure="1" displayFolder="" measureGroup="BazaZaUpit" count="0" oneField="1">
      <fieldsUsage count="1">
        <fieldUsage x="13"/>
      </fieldsUsage>
    </cacheHierarchy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2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0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1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 oneField="1">
      <fieldsUsage count="1">
        <fieldUsage x="9"/>
      </fieldsUsage>
    </cacheHierarchy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 oneField="1">
      <fieldsUsage count="1">
        <fieldUsage x="10"/>
      </fieldsUsage>
    </cacheHierarchy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 oneField="1">
      <fieldsUsage count="1">
        <fieldUsage x="11"/>
      </fieldsUsage>
    </cacheHierarchy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 oneField="1">
      <fieldsUsage count="1">
        <fieldUsage x="15"/>
      </fieldsUsage>
    </cacheHierarchy>
    <cacheHierarchy uniqueName="[Measures].[NOVI PLAN 2023 EUR FILTER]" caption="NOVI PLAN 2023 EUR FILTER" measure="1" displayFolder="" measureGroup="BazaZaUpit" count="0" oneField="1">
      <fieldsUsage count="1">
        <fieldUsage x="12"/>
      </fieldsUsage>
    </cacheHierarchy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za 2022 EUR]" caption="Izvršenje za 2022 EUR" measure="1" displayFolder="" measureGroup="BazaZaUpit" count="0" oneField="1">
      <fieldsUsage count="1">
        <fieldUsage x="17"/>
      </fieldsUsage>
    </cacheHierarchy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saveData="0" refreshedBy="Lana Korazija" refreshedDate="45218.375091087961" createdVersion="8" refreshedVersion="6" minRefreshableVersion="3" recordCount="0" supportSubquery="1" supportAdvancedDrill="1">
  <cacheSource type="external" connectionId="3"/>
  <cacheFields count="16">
    <cacheField name="[BazaZaUpit].[Konto Broj i Naziv 1].[Konto Broj i Naziv 1]" caption="Konto Broj i Naziv 1" numFmtId="0" hierarchy="30" level="1">
      <sharedItems count="1">
        <s v="9 PRIJENOS I DONOS"/>
      </sharedItems>
    </cacheField>
    <cacheField name="[BazaZaUpit].[Konto Broj i Naziv 4].[Konto Broj i Naziv 4]" caption="Konto Broj i Naziv 4" numFmtId="0" hierarchy="33" level="1">
      <sharedItems count="1">
        <s v="9211 PRIJENOS SREDSTAVA IZ PRETHODNE GODINE"/>
      </sharedItems>
    </cacheField>
    <cacheField name="[Measures].[IZVORNI Plan za 2023 EUR 9211 Prij. sred. iz Preth.]" caption="IZVORNI Plan za 2023 EUR 9211 Prij. sred. iz Preth." numFmtId="0" hierarchy="53" level="32767"/>
    <cacheField name="[Measures].[IZVORNI/TEKUĆI Plan za 2023. EUR 9211 Prij. sred. iz Preth.]" caption="IZVORNI/TEKUĆI Plan za 2023. EUR 9211 Prij. sred. iz Preth." numFmtId="0" hierarchy="61" level="32767"/>
    <cacheField name="[Measures].[Izvršenje 01.01-30.06.2023. EUR 9211 Prij. sred. iz Preth.]" caption="Izvršenje 01.01-30.06.2023. EUR 9211 Prij. sred. iz Preth." numFmtId="0" hierarchy="64" level="32767"/>
    <cacheField name="[Measures].[Indeks (Izv 01.01-30.06.2023 / Izv 01.01-30.06.2022) Prij. sres. iz Preth.]" caption="Indeks (Izv 01.01-30.06.2023 / Izv 01.01-30.06.2022) Prij. sres. iz Preth." numFmtId="0" hierarchy="68" level="32767"/>
    <cacheField name="[Measures].[Indeks (Izv 01.01-30.06.2023 / IZVORNI TEKUĆI PLAN za 2023) Prij. sred. iz Preth.]" caption="Indeks (Izv 01.01-30.06.2023 / IZVORNI TEKUĆI PLAN za 2023) Prij. sred. iz Preth." numFmtId="0" hierarchy="72" level="32767"/>
    <cacheField name="[Measures].[SMANJENJE 2023 Prij. sred. iz Preth.]" caption="SMANJENJE 2023 Prij. sred. iz Preth." numFmtId="0" hierarchy="79" level="32767"/>
    <cacheField name="[Measures].[POVEĆANJE 2023 Prij. sred. iz Preth.]" caption="POVEĆANJE 2023 Prij. sred. iz Preth." numFmtId="0" hierarchy="83" level="32767"/>
    <cacheField name="[Measures].[UŠTEDE 2023 Prij. sred. iz Preth.]" caption="UŠTEDE 2023 Prij. sred. iz Preth." numFmtId="0" hierarchy="87" level="32767"/>
    <cacheField name="[Measures].[NEDOSTATNA SREDSTVA 2023 Prij. sred. iz Preth.]" caption="NEDOSTATNA SREDSTVA 2023 Prij. sred. iz Preth." numFmtId="0" hierarchy="91" level="32767"/>
    <cacheField name="[Measures].[Plan za 2024 EUR 9211 Prij. sred. iz Preth.]" caption="Plan za 2024 EUR 9211 Prij. sred. iz Preth." numFmtId="0" hierarchy="39" level="32767"/>
    <cacheField name="[Measures].[Projekcija za 2025 EUR 9211 Prij. sred. iz Preth.]" caption="Projekcija za 2025 EUR 9211 Prij. sred. iz Preth." numFmtId="0" hierarchy="43" level="32767"/>
    <cacheField name="[Measures].[NOVI PLAN 2023 Prij. sred. iz Preth.]" caption="NOVI PLAN 2023 Prij. sred. iz Preth." numFmtId="0" hierarchy="96" level="32767"/>
    <cacheField name="[Measures].[Izvršenje za 2022 EUR 9211 Prij. sred. iz Preth.]" caption="Izvršenje za 2022 EUR 9211 Prij. sred. iz Preth." numFmtId="0" hierarchy="99" level="32767"/>
    <cacheField name="[Measures].[Projekcija za 2026 EUR 9211 Prij. sred. iz Preth.]" caption="Projekcija za 2026 EUR 9211 Prij. sred. iz Preth." numFmtId="0" hierarchy="41" level="32767"/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"/>
      </fieldsUsage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 oneField="1">
      <fieldsUsage count="1">
        <fieldUsage x="11"/>
      </fieldsUsage>
    </cacheHierarchy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 oneField="1">
      <fieldsUsage count="1">
        <fieldUsage x="15"/>
      </fieldsUsage>
    </cacheHierarchy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 oneField="1">
      <fieldsUsage count="1">
        <fieldUsage x="12"/>
      </fieldsUsage>
    </cacheHierarchy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 oneField="1">
      <fieldsUsage count="1">
        <fieldUsage x="2"/>
      </fieldsUsage>
    </cacheHierarchy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 oneField="1">
      <fieldsUsage count="1">
        <fieldUsage x="3"/>
      </fieldsUsage>
    </cacheHierarchy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 oneField="1">
      <fieldsUsage count="1">
        <fieldUsage x="4"/>
      </fieldsUsage>
    </cacheHierarchy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 oneField="1">
      <fieldsUsage count="1">
        <fieldUsage x="5"/>
      </fieldsUsage>
    </cacheHierarchy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 oneField="1">
      <fieldsUsage count="1">
        <fieldUsage x="6"/>
      </fieldsUsage>
    </cacheHierarchy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 oneField="1">
      <fieldsUsage count="1">
        <fieldUsage x="7"/>
      </fieldsUsage>
    </cacheHierarchy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 oneField="1">
      <fieldsUsage count="1">
        <fieldUsage x="8"/>
      </fieldsUsage>
    </cacheHierarchy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 oneField="1">
      <fieldsUsage count="1">
        <fieldUsage x="9"/>
      </fieldsUsage>
    </cacheHierarchy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 oneField="1">
      <fieldsUsage count="1">
        <fieldUsage x="10"/>
      </fieldsUsage>
    </cacheHierarchy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 oneField="1">
      <fieldsUsage count="1">
        <fieldUsage x="13"/>
      </fieldsUsage>
    </cacheHierarchy>
    <cacheHierarchy uniqueName="[Measures].[NOVI PLAN 2023]" caption="NOVI PLAN 2023" measure="1" displayFolder="" measureGroup="BazaZaUpit" count="0"/>
    <cacheHierarchy uniqueName="[Measures].[Izvršenje za 2022 EUR]" caption="Izvršenje za 2022 EUR" measure="1" displayFolder="" measureGroup="BazaZaUpit" count="0"/>
    <cacheHierarchy uniqueName="[Measures].[Izvršenje za 2022 EUR 9211 Prij. sred. iz Preth.]" caption="Izvršenje za 2022 EUR 9211 Prij. sred. iz Preth." measure="1" displayFolder="" measureGroup="BazaZaUpit" count="0" oneField="1">
      <fieldsUsage count="1">
        <fieldUsage x="14"/>
      </fieldsUsage>
    </cacheHierarchy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saveData="0" refreshedBy="Lana Korazija" refreshedDate="45218.375092476854" createdVersion="8" refreshedVersion="6" minRefreshableVersion="3" recordCount="0" supportSubquery="1" supportAdvancedDrill="1">
  <cacheSource type="external" connectionId="3"/>
  <cacheFields count="16">
    <cacheField name="[BazaZaUpit].[PRIHODI BROJ I NAZIV 1].[PRIHODI BROJ I NAZIV 1]" caption="PRIHODI BROJ I NAZIV 1" numFmtId="0" hierarchy="1" level="1">
      <sharedItems count="2">
        <s v="6 Prihodi poslovanja"/>
        <s v="7 Prihodi od prodaje nefinacijske imovine"/>
      </sharedItems>
    </cacheField>
    <cacheField name="[BazaZaUpit].[Konto Broj i Naziv 1].[Konto Broj i Naziv 1]" caption="Konto Broj i Naziv 1" numFmtId="0" hierarchy="30" level="1">
      <sharedItems count="2">
        <s v="3 Rashodi poslovanja"/>
        <s v="4 Rashodi za nabavu nefinancijske imovine"/>
      </sharedItems>
    </cacheField>
    <cacheField name="[Measures].[IZVORNI Plan za 2023 EUR]" caption="IZVORNI Plan za 2023 EUR" numFmtId="0" hierarchy="52" level="32767"/>
    <cacheField name="[Measures].[IZVORNI/TEKUĆI Plan za 2023. EUR]" caption="IZVORNI/TEKUĆI Plan za 2023. EUR" numFmtId="0" hierarchy="60" level="32767"/>
    <cacheField name="[Measures].[Izvršenje 01.01-30.06.2023 EUR]" caption="Izvršenje 01.01-30.06.2023 EUR" numFmtId="0" hierarchy="77" level="32767"/>
    <cacheField name="[Measures].[Indeks (Izv 01.01-30.06.2023 / Izv 01.01-30.06.2022)]" caption="Indeks (Izv 01.01-30.06.2023 / Izv 01.01-30.06.2022)" numFmtId="0" hierarchy="67" level="32767"/>
    <cacheField name="[Measures].[Indeks (Izv 01.01-30.06.2023 /IZVORNI TEKUĆI PLAN za 2023)]" caption="Indeks (Izv 01.01-30.06.2023 /IZVORNI TEKUĆI PLAN za 2023)" numFmtId="0" hierarchy="71" level="32767"/>
    <cacheField name="[Measures].[SMANJENJE 2023]" caption="SMANJENJE 2023" numFmtId="0" hierarchy="78" level="32767"/>
    <cacheField name="[Measures].[POVEĆANJE 2023]" caption="POVEĆANJE 2023" numFmtId="0" hierarchy="82" level="32767"/>
    <cacheField name="[Measures].[UŠTEDE 2023]" caption="UŠTEDE 2023" numFmtId="0" hierarchy="86" level="32767"/>
    <cacheField name="[Measures].[NEDOSTATNA SREDSTVA 2023]" caption="NEDOSTATNA SREDSTVA 2023" numFmtId="0" hierarchy="90" level="32767"/>
    <cacheField name="[Measures].[Projekcija za 2024 EUR]" caption="Projekcija za 2024 EUR" numFmtId="0" hierarchy="34" level="32767"/>
    <cacheField name="[Measures].[Projekcija za 2025 EUR]" caption="Projekcija za 2025 EUR" numFmtId="0" hierarchy="35" level="32767"/>
    <cacheField name="[Measures].[NOVI PLAN 2023]" caption="NOVI PLAN 2023" numFmtId="0" hierarchy="97" level="32767"/>
    <cacheField name="[Measures].[Izvršenje za 2022 EUR]" caption="Izvršenje za 2022 EUR" numFmtId="0" hierarchy="98" level="32767"/>
    <cacheField name="[Measures].[Projekcija za 2026 EUR]" caption="Projekcija za 2026 EUR" numFmtId="0" hierarchy="38" level="32767"/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Projekcija za 2024 EUR]" caption="Projekcija za 2024 EUR" measure="1" displayFolder="" measureGroup="BazaZaUpit" count="0" oneField="1">
      <fieldsUsage count="1">
        <fieldUsage x="11"/>
      </fieldsUsage>
    </cacheHierarchy>
    <cacheHierarchy uniqueName="[Measures].[Projekcija za 2025 EUR]" caption="Projekcija za 2025 EUR" measure="1" displayFolder="" measureGroup="BazaZaUpit" count="0" oneField="1">
      <fieldsUsage count="1">
        <fieldUsage x="12"/>
      </fieldsUsage>
    </cacheHierarchy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 oneField="1">
      <fieldsUsage count="1">
        <fieldUsage x="15"/>
      </fieldsUsage>
    </cacheHierarchy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 oneField="1">
      <fieldsUsage count="1">
        <fieldUsage x="2"/>
      </fieldsUsage>
    </cacheHierarchy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 oneField="1">
      <fieldsUsage count="1">
        <fieldUsage x="3"/>
      </fieldsUsage>
    </cacheHierarchy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 oneField="1">
      <fieldsUsage count="1">
        <fieldUsage x="5"/>
      </fieldsUsage>
    </cacheHierarchy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 oneField="1">
      <fieldsUsage count="1">
        <fieldUsage x="6"/>
      </fieldsUsage>
    </cacheHierarchy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 oneField="1">
      <fieldsUsage count="1">
        <fieldUsage x="4"/>
      </fieldsUsage>
    </cacheHierarchy>
    <cacheHierarchy uniqueName="[Measures].[SMANJENJE 2023]" caption="SMANJENJE 2023" measure="1" displayFolder="" measureGroup="BazaZaUpit" count="0" oneField="1">
      <fieldsUsage count="1">
        <fieldUsage x="7"/>
      </fieldsUsage>
    </cacheHierarchy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 oneField="1">
      <fieldsUsage count="1">
        <fieldUsage x="8"/>
      </fieldsUsage>
    </cacheHierarchy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 oneField="1">
      <fieldsUsage count="1">
        <fieldUsage x="9"/>
      </fieldsUsage>
    </cacheHierarchy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 oneField="1">
      <fieldsUsage count="1">
        <fieldUsage x="10"/>
      </fieldsUsage>
    </cacheHierarchy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 oneField="1">
      <fieldsUsage count="1">
        <fieldUsage x="13"/>
      </fieldsUsage>
    </cacheHierarchy>
    <cacheHierarchy uniqueName="[Measures].[Izvršenje za 2022 EUR]" caption="Izvršenje za 2022 EUR" measure="1" displayFolder="" measureGroup="BazaZaUpit" count="0" oneField="1">
      <fieldsUsage count="1">
        <fieldUsage x="14"/>
      </fieldsUsage>
    </cacheHierarchy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saveData="0" refreshedBy="Lana Korazija" refreshedDate="45218.375095254632" createdVersion="8" refreshedVersion="6" minRefreshableVersion="3" recordCount="0" supportSubquery="1" supportAdvancedDrill="1">
  <cacheSource type="external" connectionId="3"/>
  <cacheFields count="22">
    <cacheField name="[Measures].[IZVORNI/TEKUĆI Plan za 2023. EUR FILTER]" caption="IZVORNI/TEKUĆI Plan za 2023. EUR FILTER" numFmtId="0" hierarchy="63" level="32767"/>
    <cacheField name="[Measures].[Izvršenje 01.01-30.06.2023. EUR FILTER]" caption="Izvršenje 01.01-30.06.2023. EUR FILTER" numFmtId="0" hierarchy="66" level="32767"/>
    <cacheField name="[Measures].[Indeks (Izv 01.01-30.06.2023 / IZVORNI TEKUĆI PLAN za 2023) FILTER]" caption="Indeks (Izv 01.01-30.06.2023 / IZVORNI TEKUĆI PLAN za 2023) FILTER" numFmtId="0" hierarchy="74" level="32767"/>
    <cacheField name="[BazaZaUpit].[Konto Broj i Naziv 1].[Konto Broj i Naziv 1]" caption="Konto Broj i Naziv 1" numFmtId="0" hierarchy="30" level="1">
      <sharedItems count="2">
        <s v="3 Rashodi poslovanja"/>
        <s v="4 Rashodi za nabavu nefinancijske imovine"/>
      </sharedItems>
    </cacheField>
    <cacheField name="[BazaZaUpit].[RAZDJEL].[RAZDJEL]" caption="RAZDJEL" numFmtId="0" hierarchy="24" level="1">
      <sharedItems count="1">
        <s v="RAZDJEL 185 DRŽAVNI URED ZA REVIZIJU"/>
      </sharedItems>
    </cacheField>
    <cacheField name="[BazaZaUpit].[GLAVA].[GLAVA]" caption="GLAVA" numFmtId="0" hierarchy="25" level="1">
      <sharedItems count="1">
        <s v="GLAVA 18505"/>
      </sharedItems>
    </cacheField>
    <cacheField name="[BazaZaUpit].[GLAVNI PROGRAM].[GLAVNI PROGRAM]" caption="GLAVNI PROGRAM" numFmtId="0" hierarchy="26" level="1">
      <sharedItems count="1">
        <s v="22 FINANCIJSKI I FISKALNI SUSTAV"/>
      </sharedItems>
    </cacheField>
    <cacheField name="[BazaZaUpit].[PROGRAM].[PROGRAM]" caption="PROGRAM" numFmtId="0" hierarchy="27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8" level="1">
      <sharedItems count="5">
        <s v="A665000 ADMINISTRACIJA I UPRAVLJANJE"/>
        <s v="K665001 INFORMATIZACIJA"/>
        <s v="K665002 OBNOVA VOZNOG PARKA"/>
        <s v="T665008 TWINNING PROJEKT IPA/2020/420-330 &quot;Jačanje vanjske revizije i parlamentarnog nadzora, Sjeverna Makedonija&quot;"/>
        <s v="T665009 &quot;Unaprjeđivanje, modernizacija i digitalizacija poslovnih procesa i revizijskih postupaka u Državnom uredu za reviziju&quot;" u="1"/>
      </sharedItems>
    </cacheField>
    <cacheField name="[BazaZaUpit].[Konto Broj i Naziv 2].[Konto Broj i Naziv 2]" caption="Konto Broj i Naziv 2" numFmtId="0" hierarchy="31" level="1">
      <sharedItems count="7">
        <s v="31 Rashodi za zaposlene"/>
        <s v="32 Materijalni rashodi"/>
        <s v="37 Naknade građanima i kućanstvima na temelju osiguranja i druge naknade"/>
        <s v="42 Rashodi za nabavu proizvedene dugotrajne imovine"/>
        <s v="45 Rashodi za dodatna ulaganja na nefinancijskoj imovini"/>
        <s v="41 Rashodi za nabavu neproizvedene dugotrajne imovine"/>
        <s v="34 Financijski rashodi"/>
      </sharedItems>
    </cacheField>
    <cacheField name="[BazaZaUpit].[Konto Broj i Naziv 4].[Konto Broj i Naziv 4]" caption="Konto Broj i Naziv 4" numFmtId="0" hierarchy="33" level="1">
      <sharedItems count="36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38 Računalne usluge"/>
        <s v="4123 Licence"/>
        <s v="3423 Kamate za primljene kredite i zajmove od kreditnih i ostalih institucija izvan javnog sektora"/>
        <s v="4231 Prijevozna sredstva u cestovnom prometu"/>
        <s v="3241 Naknade troškova osobama izvan radnog odnosa"/>
      </sharedItems>
    </cacheField>
    <cacheField name="[BazaZaUpit].[IZVOR SIFRA I NAZIV 2].[IZVOR SIFRA I NAZIV 2]" caption="IZVOR SIFRA I NAZIV 2" numFmtId="0" hierarchy="29" level="1">
      <sharedItems count="5">
        <s v="IZVOR 11 OPĆI PRIHODI I PRIMICI"/>
        <s v="IZVOR 31 VLASTITI PRIHODI"/>
        <s v="IZVOR 5761 FOND SOLIDARNOSTI EU - potres ožujak 2020."/>
        <s v="IZVOR 12 SREDSTVA UČEŠĆA ZA POMOĆI" u="1"/>
        <s v="IZVOR 561 EUROPSKI SOCIJALNI FOND" u="1"/>
      </sharedItems>
    </cacheField>
    <cacheField name="[Measures].[SMANJENJE 2023 EUR FILTER]" caption="SMANJENJE 2023 EUR FILTER" numFmtId="0" hierarchy="81" level="32767"/>
    <cacheField name="[Measures].[POVEĆANJE 2023 EUR FILTER]" caption="POVEĆANJE 2023 EUR FILTER" numFmtId="0" hierarchy="85" level="32767"/>
    <cacheField name="[Measures].[UŠTEDE 2023 EUR FILTER]" caption="UŠTEDE 2023 EUR FILTER" numFmtId="0" hierarchy="89" level="32767"/>
    <cacheField name="[Measures].[NEDOSTATNA SREDSTVA 2023 EUR FILTER]" caption="NEDOSTATNA SREDSTVA 2023 EUR FILTER" numFmtId="0" hierarchy="93" level="32767"/>
    <cacheField name="[Measures].[NOVI PLAN 2023 EUR FILTER]" caption="NOVI PLAN 2023 EUR FILTER" numFmtId="0" hierarchy="94" level="32767"/>
    <cacheField name="[Measures].[Plan za 2024 EUR FILTER]" caption="Plan za 2024 EUR FILTER" numFmtId="0" hierarchy="47" level="32767"/>
    <cacheField name="[Measures].[Projekcija za 2025 EUR FILTER]" caption="Projekcija za 2025 EUR FILTER" numFmtId="0" hierarchy="45" level="32767"/>
    <cacheField name="[Measures].[Izvršenje za 2022 EUR FILTER]" caption="Izvršenje za 2022 EUR FILTER" numFmtId="0" hierarchy="101" level="32767"/>
    <cacheField name="[Measures].[Projekcija za 2026 EUR FILTER]" caption="Projekcija za 2026 EUR FILTER" numFmtId="0" hierarchy="46" level="32767"/>
    <cacheField name="[BazaZaUpit].[Konto Broj i Naziv 3].[Konto Broj i Naziv 3]" caption="Konto Broj i Naziv 3" numFmtId="0" hierarchy="32" level="1">
      <sharedItems count="14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9 Ostali nespomenuti rashodi poslovanja"/>
        <s v="372 Ostale naknade građanima i kućanstvima iz proračuna"/>
        <s v="422 Postrojenja i oprema"/>
        <s v="451 Dodatna ulaganja na građevinskim objektima"/>
        <s v="412 Nematerijalna imovina"/>
        <s v="342 Kamate za primljene kredite i zajmove"/>
        <s v="423 Prijevozna sredstva"/>
        <s v="324 Naknade troškova osobama izvan radnog odnosa"/>
      </sharedItems>
    </cacheField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11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21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0"/>
      </fieldsUsage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 oneField="1">
      <fieldsUsage count="1">
        <fieldUsage x="18"/>
      </fieldsUsage>
    </cacheHierarchy>
    <cacheHierarchy uniqueName="[Measures].[Projekcija za 2026 EUR FILTER]" caption="Projekcija za 2026 EUR FILTER" measure="1" displayFolder="" measureGroup="BazaZaUpit" count="0" oneField="1">
      <fieldsUsage count="1">
        <fieldUsage x="20"/>
      </fieldsUsage>
    </cacheHierarchy>
    <cacheHierarchy uniqueName="[Measures].[Plan za 2024 EUR FILTER]" caption="Plan za 2024 EUR FILTER" measure="1" displayFolder="" measureGroup="BazaZaUpit" count="0" oneField="1">
      <fieldsUsage count="1">
        <fieldUsage x="17"/>
      </fieldsUsage>
    </cacheHierarchy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0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1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2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 oneField="1">
      <fieldsUsage count="1">
        <fieldUsage x="12"/>
      </fieldsUsage>
    </cacheHierarchy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 oneField="1">
      <fieldsUsage count="1">
        <fieldUsage x="13"/>
      </fieldsUsage>
    </cacheHierarchy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 oneField="1">
      <fieldsUsage count="1">
        <fieldUsage x="14"/>
      </fieldsUsage>
    </cacheHierarchy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 oneField="1">
      <fieldsUsage count="1">
        <fieldUsage x="15"/>
      </fieldsUsage>
    </cacheHierarchy>
    <cacheHierarchy uniqueName="[Measures].[NOVI PLAN 2023 EUR FILTER]" caption="NOVI PLAN 2023 EUR FILTER" measure="1" displayFolder="" measureGroup="BazaZaUpit" count="0" oneField="1">
      <fieldsUsage count="1">
        <fieldUsage x="16"/>
      </fieldsUsage>
    </cacheHierarchy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za 2022 EUR]" caption="Izvršenje za 2022 EUR" measure="1" displayFolder="" measureGroup="BazaZaUpit" count="0"/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 oneField="1">
      <fieldsUsage count="1">
        <fieldUsage x="19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saveData="0" refreshedBy="Lana Korazija" refreshedDate="45218.37509814815" createdVersion="8" refreshedVersion="6" minRefreshableVersion="3" recordCount="0" supportSubquery="1" supportAdvancedDrill="1">
  <cacheSource type="external" connectionId="3"/>
  <cacheFields count="22">
    <cacheField name="[Measures].[IZVORNI/TEKUĆI Plan za 2023. EUR FILTER]" caption="IZVORNI/TEKUĆI Plan za 2023. EUR FILTER" numFmtId="0" hierarchy="63" level="32767"/>
    <cacheField name="[Measures].[Izvršenje 01.01-30.06.2023. EUR FILTER]" caption="Izvršenje 01.01-30.06.2023. EUR FILTER" numFmtId="0" hierarchy="66" level="32767"/>
    <cacheField name="[Measures].[Indeks (Izv 01.01-30.06.2023 / IZVORNI TEKUĆI PLAN za 2023) FILTER]" caption="Indeks (Izv 01.01-30.06.2023 / IZVORNI TEKUĆI PLAN za 2023) FILTER" numFmtId="0" hierarchy="74" level="32767"/>
    <cacheField name="[Measures].[IZVORNI Plan za 2023 EUR FILTER]" caption="IZVORNI Plan za 2023 EUR FILTER" numFmtId="0" hierarchy="55" level="32767"/>
    <cacheField name="[BazaZaUpit].[Konto Broj i Naziv 1].[Konto Broj i Naziv 1]" caption="Konto Broj i Naziv 1" numFmtId="0" hierarchy="30" level="1">
      <sharedItems count="2">
        <s v="3 Rashodi poslovanja"/>
        <s v="4 Rashodi za nabavu nefinancijske imovine"/>
      </sharedItems>
    </cacheField>
    <cacheField name="[BazaZaUpit].[RAZDJEL].[RAZDJEL]" caption="RAZDJEL" numFmtId="0" hierarchy="24" level="1">
      <sharedItems count="1">
        <s v="RAZDJEL 185 DRŽAVNI URED ZA REVIZIJU"/>
      </sharedItems>
    </cacheField>
    <cacheField name="[BazaZaUpit].[GLAVA].[GLAVA]" caption="GLAVA" numFmtId="0" hierarchy="25" level="1">
      <sharedItems count="1">
        <s v="GLAVA 18505"/>
      </sharedItems>
    </cacheField>
    <cacheField name="[BazaZaUpit].[GLAVNI PROGRAM].[GLAVNI PROGRAM]" caption="GLAVNI PROGRAM" numFmtId="0" hierarchy="26" level="1">
      <sharedItems count="1">
        <s v="22 FINANCIJSKI I FISKALNI SUSTAV"/>
      </sharedItems>
    </cacheField>
    <cacheField name="[BazaZaUpit].[PROGRAM].[PROGRAM]" caption="PROGRAM" numFmtId="0" hierarchy="27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8" level="1">
      <sharedItems count="5">
        <s v="A665000 ADMINISTRACIJA I UPRAVLJANJE"/>
        <s v="K665001 INFORMATIZACIJA"/>
        <s v="K665002 OBNOVA VOZNOG PARKA"/>
        <s v="T665008 TWINNING PROJEKT IPA/2020/420-330 &quot;Jačanje vanjske revizije i parlamentarnog nadzora, Sjeverna Makedonija&quot;" u="1"/>
        <s v="T665009 &quot;Unaprjeđivanje, modernizacija i digitalizacija poslovnih procesa i revizijskih postupaka u Državnom uredu za reviziju&quot;" u="1"/>
      </sharedItems>
    </cacheField>
    <cacheField name="[BazaZaUpit].[Konto Broj i Naziv 2].[Konto Broj i Naziv 2]" caption="Konto Broj i Naziv 2" numFmtId="0" hierarchy="31" level="1">
      <sharedItems count="7">
        <s v="31 Rashodi za zaposlene"/>
        <s v="32 Materijalni rashodi"/>
        <s v="37 Naknade građanima i kućanstvima na temelju osiguranja i druge naknade"/>
        <s v="42 Rashodi za nabavu proizvedene dugotrajne imovine"/>
        <s v="45 Rashodi za dodatna ulaganja na nefinancijskoj imovini"/>
        <s v="41 Rashodi za nabavu neproizvedene dugotrajne imovine"/>
        <s v="34 Financijski rashodi"/>
      </sharedItems>
    </cacheField>
    <cacheField name="[BazaZaUpit].[Konto Broj i Naziv 4].[Konto Broj i Naziv 4]" caption="Konto Broj i Naziv 4" numFmtId="0" hierarchy="33" level="1">
      <sharedItems count="35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38 Računalne usluge"/>
        <s v="4123 Licence"/>
        <s v="3423 Kamate za primljene kredite i zajmove od kreditnih i ostalih institucija izvan javnog sektora"/>
        <s v="4231 Prijevozna sredstva u cestovnom prometu"/>
      </sharedItems>
    </cacheField>
    <cacheField name="[BazaZaUpit].[IZVOR SIFRA I NAZIV 2].[IZVOR SIFRA I NAZIV 2]" caption="IZVOR SIFRA I NAZIV 2" numFmtId="0" hierarchy="29" level="1">
      <sharedItems count="5">
        <s v="IZVOR 11 OPĆI PRIHODI I PRIMICI"/>
        <s v="IZVOR 31 VLASTITI PRIHODI" u="1"/>
        <s v="IZVOR 5761 FOND SOLIDARNOSTI EU - potres ožujak 2020." u="1"/>
        <s v="IZVOR 12 SREDSTVA UČEŠĆA ZA POMOĆI" u="1"/>
        <s v="IZVOR 561 EUROPSKI SOCIJALNI FOND" u="1"/>
      </sharedItems>
    </cacheField>
    <cacheField name="[Measures].[SMANJENJE 2023 EUR FILTER]" caption="SMANJENJE 2023 EUR FILTER" numFmtId="0" hierarchy="81" level="32767"/>
    <cacheField name="[Measures].[POVEĆANJE 2023 EUR FILTER]" caption="POVEĆANJE 2023 EUR FILTER" numFmtId="0" hierarchy="85" level="32767"/>
    <cacheField name="[Measures].[UŠTEDE 2023 EUR FILTER]" caption="UŠTEDE 2023 EUR FILTER" numFmtId="0" hierarchy="89" level="32767"/>
    <cacheField name="[Measures].[NEDOSTATNA SREDSTVA 2023 EUR FILTER]" caption="NEDOSTATNA SREDSTVA 2023 EUR FILTER" numFmtId="0" hierarchy="93" level="32767"/>
    <cacheField name="[Measures].[NOVI PLAN 2023 EUR FILTER]" caption="NOVI PLAN 2023 EUR FILTER" numFmtId="0" hierarchy="94" level="32767"/>
    <cacheField name="[Measures].[Plan za 2024 EUR FILTER]" caption="Plan za 2024 EUR FILTER" numFmtId="0" hierarchy="47" level="32767"/>
    <cacheField name="[Measures].[Projekcija za 2025 EUR FILTER]" caption="Projekcija za 2025 EUR FILTER" numFmtId="0" hierarchy="45" level="32767"/>
    <cacheField name="[Measures].[Projekcija za 2026 EUR FILTER]" caption="Projekcija za 2026 EUR FILTER" numFmtId="0" hierarchy="46" level="32767"/>
    <cacheField name="[BazaZaUpit].[Konto Broj i Naziv 3].[Konto Broj i Naziv 3]" caption="Konto Broj i Naziv 3" numFmtId="0" hierarchy="32" level="1">
      <sharedItems count="13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9 Ostali nespomenuti rashodi poslovanja"/>
        <s v="372 Ostale naknade građanima i kućanstvima iz proračuna"/>
        <s v="422 Postrojenja i oprema"/>
        <s v="451 Dodatna ulaganja na građevinskim objektima"/>
        <s v="412 Nematerijalna imovina"/>
        <s v="342 Kamate za primljene kredite i zajmove"/>
        <s v="423 Prijevozna sredstva"/>
      </sharedItems>
    </cacheField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12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10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21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1"/>
      </fieldsUsage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 oneField="1">
      <fieldsUsage count="1">
        <fieldUsage x="19"/>
      </fieldsUsage>
    </cacheHierarchy>
    <cacheHierarchy uniqueName="[Measures].[Projekcija za 2026 EUR FILTER]" caption="Projekcija za 2026 EUR FILTER" measure="1" displayFolder="" measureGroup="BazaZaUpit" count="0" oneField="1">
      <fieldsUsage count="1">
        <fieldUsage x="20"/>
      </fieldsUsage>
    </cacheHierarchy>
    <cacheHierarchy uniqueName="[Measures].[Plan za 2024 EUR FILTER]" caption="Plan za 2024 EUR FILTER" measure="1" displayFolder="" measureGroup="BazaZaUpit" count="0" oneField="1">
      <fieldsUsage count="1">
        <fieldUsage x="18"/>
      </fieldsUsage>
    </cacheHierarchy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3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0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1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2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 oneField="1">
      <fieldsUsage count="1">
        <fieldUsage x="13"/>
      </fieldsUsage>
    </cacheHierarchy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 oneField="1">
      <fieldsUsage count="1">
        <fieldUsage x="14"/>
      </fieldsUsage>
    </cacheHierarchy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 oneField="1">
      <fieldsUsage count="1">
        <fieldUsage x="15"/>
      </fieldsUsage>
    </cacheHierarchy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 oneField="1">
      <fieldsUsage count="1">
        <fieldUsage x="16"/>
      </fieldsUsage>
    </cacheHierarchy>
    <cacheHierarchy uniqueName="[Measures].[NOVI PLAN 2023 EUR FILTER]" caption="NOVI PLAN 2023 EUR FILTER" measure="1" displayFolder="" measureGroup="BazaZaUpit" count="0" oneField="1">
      <fieldsUsage count="1">
        <fieldUsage x="17"/>
      </fieldsUsage>
    </cacheHierarchy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za 2022 EUR]" caption="Izvršenje za 2022 EUR" measure="1" displayFolder="" measureGroup="BazaZaUpit" count="0"/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saveData="0" refreshedBy="Lana Korazija" refreshedDate="45218.375101157406" createdVersion="8" refreshedVersion="6" minRefreshableVersion="3" recordCount="0" supportSubquery="1" supportAdvancedDrill="1">
  <cacheSource type="external" connectionId="3"/>
  <cacheFields count="22">
    <cacheField name="[Measures].[IZVORNI/TEKUĆI Plan za 2023. EUR FILTER]" caption="IZVORNI/TEKUĆI Plan za 2023. EUR FILTER" numFmtId="0" hierarchy="63" level="32767"/>
    <cacheField name="[Measures].[Izvršenje 01.01-30.06.2023. EUR FILTER]" caption="Izvršenje 01.01-30.06.2023. EUR FILTER" numFmtId="0" hierarchy="66" level="32767"/>
    <cacheField name="[Measures].[Indeks (Izv 01.01-30.06.2023 / IZVORNI TEKUĆI PLAN za 2023) FILTER]" caption="Indeks (Izv 01.01-30.06.2023 / IZVORNI TEKUĆI PLAN za 2023) FILTER" numFmtId="0" hierarchy="74" level="32767"/>
    <cacheField name="[Measures].[IZVORNI Plan za 2023 EUR FILTER]" caption="IZVORNI Plan za 2023 EUR FILTER" numFmtId="0" hierarchy="55" level="32767"/>
    <cacheField name="[BazaZaUpit].[Konto Broj i Naziv 1].[Konto Broj i Naziv 1]" caption="Konto Broj i Naziv 1" numFmtId="0" hierarchy="30" level="1">
      <sharedItems count="2">
        <s v="3 Rashodi poslovanja"/>
        <s v="4 Rashodi za nabavu nefinancijske imovine"/>
      </sharedItems>
    </cacheField>
    <cacheField name="[BazaZaUpit].[RAZDJEL].[RAZDJEL]" caption="RAZDJEL" numFmtId="0" hierarchy="24" level="1">
      <sharedItems count="1">
        <s v="RAZDJEL 185 DRŽAVNI URED ZA REVIZIJU"/>
      </sharedItems>
    </cacheField>
    <cacheField name="[BazaZaUpit].[GLAVA].[GLAVA]" caption="GLAVA" numFmtId="0" hierarchy="25" level="1">
      <sharedItems count="1">
        <s v="GLAVA 18505"/>
      </sharedItems>
    </cacheField>
    <cacheField name="[BazaZaUpit].[GLAVNI PROGRAM].[GLAVNI PROGRAM]" caption="GLAVNI PROGRAM" numFmtId="0" hierarchy="26" level="1">
      <sharedItems count="1">
        <s v="22 FINANCIJSKI I FISKALNI SUSTAV"/>
      </sharedItems>
    </cacheField>
    <cacheField name="[BazaZaUpit].[PROGRAM].[PROGRAM]" caption="PROGRAM" numFmtId="0" hierarchy="27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8" level="1">
      <sharedItems count="5">
        <s v="A665000 ADMINISTRACIJA I UPRAVLJANJE"/>
        <s v="K665001 INFORMATIZACIJA"/>
        <s v="K665002 OBNOVA VOZNOG PARKA" u="1"/>
        <s v="T665008 TWINNING PROJEKT IPA/2020/420-330 &quot;Jačanje vanjske revizije i parlamentarnog nadzora, Sjeverna Makedonija&quot;" u="1"/>
        <s v="T665009 &quot;Unaprjeđivanje, modernizacija i digitalizacija poslovnih procesa i revizijskih postupaka u Državnom uredu za reviziju&quot;" u="1"/>
      </sharedItems>
    </cacheField>
    <cacheField name="[BazaZaUpit].[Konto Broj i Naziv 2].[Konto Broj i Naziv 2]" caption="Konto Broj i Naziv 2" numFmtId="0" hierarchy="31" level="1">
      <sharedItems count="7">
        <s v="31 Rashodi za zaposlene"/>
        <s v="32 Materijalni rashodi"/>
        <s v="42 Rashodi za nabavu proizvedene dugotrajne imovine"/>
        <s v="45 Rashodi za dodatna ulaganja na nefinancijskoj imovini"/>
        <s v="37 Naknade građanima i kućanstvima na temelju osiguranja i druge naknade" u="1"/>
        <s v="41 Rashodi za nabavu neproizvedene dugotrajne imovine" u="1"/>
        <s v="34 Financijski rashodi" u="1"/>
      </sharedItems>
    </cacheField>
    <cacheField name="[BazaZaUpit].[Konto Broj i Naziv 4].[Konto Broj i Naziv 4]" caption="Konto Broj i Naziv 4" numFmtId="0" hierarchy="33" level="1">
      <sharedItems count="34">
        <s v="3121 Ostali rashodi za zaposlene"/>
        <s v="3211 Službena putovanja"/>
        <s v="3231 Usluge telefona, pošte i prijevoza"/>
        <s v="3237 Intelektualne i osobne usluge"/>
        <s v="3293 Reprezentacija"/>
        <s v="4222 Komunikacijska oprema"/>
        <s v="4221 Uredska oprema i namještaj"/>
        <s v="4511 Dodatna ulaganja na građevinskim objektima"/>
        <s v="3111 Plaće za redovni rad" u="1"/>
        <s v="3113 Plaće za prekovremeni rad" u="1"/>
        <s v="3132 Doprinosi za obvezno zdravstveno osiguranje" u="1"/>
        <s v="3212 Naknade za prijevoz za rad na terenu i odvojeni život" u="1"/>
        <s v="3213 Stručno usavršavanje zaposlenika" u="1"/>
        <s v="3221 Uredski materijal i ostali materijalni rashodi" u="1"/>
        <s v="3223 Energija" u="1"/>
        <s v="3224 Materijal i dijelovi za tekuće i investicijsko održavanje" u="1"/>
        <s v="3225 Sitni inventar i autogume" u="1"/>
        <s v="3227 Službena radna i zaštitna odjeća i obuća" u="1"/>
        <s v="3232 Usluge tekućeg i investicijskog održavanja" u="1"/>
        <s v="3233 Usluge promidžbe i informiranja" u="1"/>
        <s v="3234 Komunalne usluge" u="1"/>
        <s v="3235 Zakupnine i najamnine" u="1"/>
        <s v="3236 Zdravstvene i veterinarske usluge" u="1"/>
        <s v="3239 Ostale usluge" u="1"/>
        <s v="3291 Naknade za rad predstavničkih i izvršnih tijela, povjerenstava i slično" u="1"/>
        <s v="3292 Premije osiguranja" u="1"/>
        <s v="3294 Članarine i norme" u="1"/>
        <s v="3295 Pristojbe i naknade" u="1"/>
        <s v="3299 Ostali nespomenuti rashodi poslovanja" u="1"/>
        <s v="3721 Naknade građanima i kućanstvima u novcu" u="1"/>
        <s v="4223 Oprema za održavanje i zaštitu" u="1"/>
        <s v="3238 Računalne usluge" u="1"/>
        <s v="3423 Kamate za primljene kredite i zajmove od kreditnih i ostalih institucija izvan javnog sektora" u="1"/>
        <s v="4231 Prijevozna sredstva u cestovnom prometu" u="1"/>
      </sharedItems>
    </cacheField>
    <cacheField name="[BazaZaUpit].[IZVOR SIFRA I NAZIV 2].[IZVOR SIFRA I NAZIV 2]" caption="IZVOR SIFRA I NAZIV 2" numFmtId="0" hierarchy="29" level="1">
      <sharedItems count="5">
        <s v="IZVOR 31 VLASTITI PRIHODI"/>
        <s v="IZVOR 5761 FOND SOLIDARNOSTI EU - potres ožujak 2020."/>
        <s v="IZVOR 11 OPĆI PRIHODI I PRIMICI" u="1"/>
        <s v="IZVOR 12 SREDSTVA UČEŠĆA ZA POMOĆI" u="1"/>
        <s v="IZVOR 561 EUROPSKI SOCIJALNI FOND" u="1"/>
      </sharedItems>
    </cacheField>
    <cacheField name="[Measures].[SMANJENJE 2023 EUR FILTER]" caption="SMANJENJE 2023 EUR FILTER" numFmtId="0" hierarchy="81" level="32767"/>
    <cacheField name="[Measures].[POVEĆANJE 2023 EUR FILTER]" caption="POVEĆANJE 2023 EUR FILTER" numFmtId="0" hierarchy="85" level="32767"/>
    <cacheField name="[Measures].[UŠTEDE 2023 EUR FILTER]" caption="UŠTEDE 2023 EUR FILTER" numFmtId="0" hierarchy="89" level="32767"/>
    <cacheField name="[Measures].[NEDOSTATNA SREDSTVA 2023 EUR FILTER]" caption="NEDOSTATNA SREDSTVA 2023 EUR FILTER" numFmtId="0" hierarchy="93" level="32767"/>
    <cacheField name="[Measures].[NOVI PLAN 2023 EUR FILTER]" caption="NOVI PLAN 2023 EUR FILTER" numFmtId="0" hierarchy="94" level="32767"/>
    <cacheField name="[Measures].[Plan za 2024 EUR FILTER]" caption="Plan za 2024 EUR FILTER" numFmtId="0" hierarchy="47" level="32767"/>
    <cacheField name="[Measures].[Projekcija za 2025 EUR FILTER]" caption="Projekcija za 2025 EUR FILTER" numFmtId="0" hierarchy="45" level="32767"/>
    <cacheField name="[Measures].[Projekcija za 2026 EUR FILTER]" caption="Projekcija za 2026 EUR FILTER" numFmtId="0" hierarchy="46" level="32767"/>
    <cacheField name="[BazaZaUpit].[Konto Broj i Naziv 3].[Konto Broj i Naziv 3]" caption="Konto Broj i Naziv 3" numFmtId="0" hierarchy="32" level="1">
      <sharedItems count="6">
        <s v="312 Ostali rashodi za zaposlene"/>
        <s v="321 Naknade troškova zaposlenima"/>
        <s v="323 Rashodi za usluge"/>
        <s v="329 Ostali nespomenuti rashodi poslovanja"/>
        <s v="422 Postrojenja i oprema"/>
        <s v="451 Dodatna ulaganja na građevinskim objektima"/>
      </sharedItems>
    </cacheField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12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10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21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1"/>
      </fieldsUsage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 oneField="1">
      <fieldsUsage count="1">
        <fieldUsage x="19"/>
      </fieldsUsage>
    </cacheHierarchy>
    <cacheHierarchy uniqueName="[Measures].[Projekcija za 2026 EUR FILTER]" caption="Projekcija za 2026 EUR FILTER" measure="1" displayFolder="" measureGroup="BazaZaUpit" count="0" oneField="1">
      <fieldsUsage count="1">
        <fieldUsage x="20"/>
      </fieldsUsage>
    </cacheHierarchy>
    <cacheHierarchy uniqueName="[Measures].[Plan za 2024 EUR FILTER]" caption="Plan za 2024 EUR FILTER" measure="1" displayFolder="" measureGroup="BazaZaUpit" count="0" oneField="1">
      <fieldsUsage count="1">
        <fieldUsage x="18"/>
      </fieldsUsage>
    </cacheHierarchy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3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0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1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2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 oneField="1">
      <fieldsUsage count="1">
        <fieldUsage x="13"/>
      </fieldsUsage>
    </cacheHierarchy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 oneField="1">
      <fieldsUsage count="1">
        <fieldUsage x="14"/>
      </fieldsUsage>
    </cacheHierarchy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 oneField="1">
      <fieldsUsage count="1">
        <fieldUsage x="15"/>
      </fieldsUsage>
    </cacheHierarchy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 oneField="1">
      <fieldsUsage count="1">
        <fieldUsage x="16"/>
      </fieldsUsage>
    </cacheHierarchy>
    <cacheHierarchy uniqueName="[Measures].[NOVI PLAN 2023 EUR FILTER]" caption="NOVI PLAN 2023 EUR FILTER" measure="1" displayFolder="" measureGroup="BazaZaUpit" count="0" oneField="1">
      <fieldsUsage count="1">
        <fieldUsage x="17"/>
      </fieldsUsage>
    </cacheHierarchy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za 2022 EUR]" caption="Izvršenje za 2022 EUR" measure="1" displayFolder="" measureGroup="BazaZaUpit" count="0"/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saveData="0" refreshedBy="Lana Korazija" refreshedDate="45218.375896180558" createdVersion="8" refreshedVersion="6" minRefreshableVersion="3" recordCount="0" supportSubquery="1" supportAdvancedDrill="1">
  <cacheSource type="external" connectionId="3"/>
  <cacheFields count="22">
    <cacheField name="[BazaZaUpit].[PRIHODI BROJ I NAZIV 1].[PRIHODI BROJ I NAZIV 1]" caption="PRIHODI BROJ I NAZIV 1" numFmtId="0" hierarchy="1" level="1">
      <sharedItems count="1">
        <s v="6 Prihodi poslovanja"/>
      </sharedItems>
    </cacheField>
    <cacheField name="[BazaZaUpit].[PRIHODI BROJ I NAZIV 2].[PRIHODI BROJ I NAZIV 2]" caption="PRIHODI BROJ I NAZIV 2" numFmtId="0" hierarchy="2" level="1">
      <sharedItems count="3">
        <s v="63 Pomoći iz inozemstva i od subjekata unutar općeg proračuna"/>
        <s v="66 Prihodi od prodaje proizvoda i robe te pruženih usluga i prihodi od donacija"/>
        <s v="67 Prihodi iz nadležnog proračuna i od HZZO-a temeljem ugovornih obveza"/>
      </sharedItems>
    </cacheField>
    <cacheField name="[Measures].[IZVORNI/TEKUĆI Plan za 2023. EUR FILTER]" caption="IZVORNI/TEKUĆI Plan za 2023. EUR FILTER" numFmtId="0" hierarchy="63" level="32767"/>
    <cacheField name="[Measures].[Izvršenje 01.01-30.06.2023. EUR FILTER]" caption="Izvršenje 01.01-30.06.2023. EUR FILTER" numFmtId="0" hierarchy="66" level="32767"/>
    <cacheField name="[Measures].[Indeks (Izv 01.01-30.06.2023 / Izv 01.01-30.06.2022) FILTER]" caption="Indeks (Izv 01.01-30.06.2023 / Izv 01.01-30.06.2022) FILTER" numFmtId="0" hierarchy="70" level="32767"/>
    <cacheField name="[Measures].[Indeks (Izv 01.01-30.06.2023 / IZVORNI TEKUĆI PLAN za 2023) FILTER]" caption="Indeks (Izv 01.01-30.06.2023 / IZVORNI TEKUĆI PLAN za 2023) FILTER" numFmtId="0" hierarchy="74" level="32767"/>
    <cacheField name="[Measures].[IZVORNI Plan za 2023 EUR FILTER]" caption="IZVORNI Plan za 2023 EUR FILTER" numFmtId="0" hierarchy="55" level="32767"/>
    <cacheField name="[BazaZaUpit].[PRIHODI BROJ I NAZIV 3].[PRIHODI BROJ I NAZIV 3]" caption="PRIHODI BROJ I NAZIV 3" numFmtId="0" hierarchy="3" level="1">
      <sharedItems count="3">
        <s v="632 Pomoći od međunarodnih organizacija te institucija i tijela EU"/>
        <s v="661 Prihodi od prodaje proizvoda i robe te pruženih usluga"/>
        <s v="671 Prihodi iz nadležnog proračuna za financiranje redovne djelatnosti proračunskih korisnika"/>
      </sharedItems>
    </cacheField>
    <cacheField name="[BazaZaUpit].[PRIHODI BROJ I NAZIV 4].[PRIHODI BROJ I NAZIV 4]" caption="PRIHODI BROJ I NAZIV 4" numFmtId="0" hierarchy="4" level="1">
      <sharedItems count="4">
        <s v="6324 Kapitalne pomoći od institucija i tijela  EU"/>
        <s v="6615 Prihodi od pruženih usluga"/>
        <s v="6711 Prihodi iz nadležnog proračuna za financiranje rashoda poslovanja"/>
        <s v="6712 Prihodi iz nadležnog proračuna za financiranje rashoda za nabavu nefinancijske imovine"/>
      </sharedItems>
    </cacheField>
    <cacheField name="[BazaZaUpit].[RAZDJEL].[RAZDJEL]" caption="RAZDJEL" numFmtId="0" hierarchy="24" level="1">
      <sharedItems count="1">
        <s v="RAZDJEL 185 DRŽAVNI URED ZA REVIZIJU"/>
      </sharedItems>
    </cacheField>
    <cacheField name="[Measures].[SMANJENJE 2023 EUR FILTER]" caption="SMANJENJE 2023 EUR FILTER" numFmtId="0" hierarchy="81" level="32767"/>
    <cacheField name="[Measures].[POVEĆANJE 2023 EUR FILTER]" caption="POVEĆANJE 2023 EUR FILTER" numFmtId="0" hierarchy="85" level="32767"/>
    <cacheField name="[Measures].[UŠTEDE 2023 EUR FILTER]" caption="UŠTEDE 2023 EUR FILTER" numFmtId="0" hierarchy="89" level="32767"/>
    <cacheField name="[Measures].[NEDOSTATNA SREDSTVA 2023 EUR FILTER]" caption="NEDOSTATNA SREDSTVA 2023 EUR FILTER" numFmtId="0" hierarchy="93" level="32767"/>
    <cacheField name="[Measures].[NOVI PLAN 2023 EUR FILTER]" caption="NOVI PLAN 2023 EUR FILTER" numFmtId="0" hierarchy="94" level="32767"/>
    <cacheField name="[Measures].[Plan za 2024 EUR FILTER]" caption="Plan za 2024 EUR FILTER" numFmtId="0" hierarchy="47" level="32767"/>
    <cacheField name="[Measures].[Projekcija za 2025 EUR FILTER]" caption="Projekcija za 2025 EUR FILTER" numFmtId="0" hierarchy="45" level="32767"/>
    <cacheField name="[Measures].[Izvršenje za 2022 EUR FILTER]" caption="Izvršenje za 2022 EUR FILTER" numFmtId="0" hierarchy="101" level="32767"/>
    <cacheField name="[Measures].[Projekcija za 2026 EUR FILTER]" caption="Projekcija za 2026 EUR FILTER" numFmtId="0" hierarchy="46" level="32767"/>
    <cacheField name="[BazaZaUpit].[Konto Broj i Naziv 3].[Konto Broj i Naziv 3]" caption="Konto Broj i Naziv 3" numFmtId="0" hierarchy="32" level="1">
      <sharedItems count="1">
        <s v="451 Dodatna ulaganja na građevinskim objektima"/>
      </sharedItems>
    </cacheField>
    <cacheField name="[BazaZaUpit].[Konto Broj i Naziv 4].[Konto Broj i Naziv 4]" caption="Konto Broj i Naziv 4" numFmtId="0" hierarchy="33" level="1">
      <sharedItems containsNonDate="0" count="39">
        <s v="4511 Dodatna ulaganja na građevinskim objektima"/>
        <s v="3111 Plaće za redovni rad"/>
        <s v="3121 Ostali rashodi za zaposlene"/>
        <s v="3132 Doprinosi za obvezno zdravstveno osiguranje"/>
        <s v="3211 Službena putovanja"/>
        <s v="3221 Uredski materijal i ostali materijalni rashodi"/>
        <s v="3231 Usluge telefona, pošte i prijevoza"/>
        <s v="3233 Usluge promidžbe i informiranja"/>
        <s v="3235 Zakupnine i najamnine"/>
        <s v="3237 Intelektualne i osobne usluge"/>
        <s v="3241 Naknade troškova osobama izvan radnog odnosa"/>
        <s v="3293 Reprezentacija"/>
        <s v="3299 Ostali nespomenuti rashodi poslovanja"/>
        <s v="4221 Uredska oprema i namještaj"/>
        <s v="4222 Komunikacijska oprema"/>
        <s v="661 Prihodi od prodaje proizvoda i robe te pruženih usluga - NEUTROŠEN"/>
        <s v="9211 PRIJENOS SREDSTAVA IZ PRETHODNE GODINE"/>
        <s v="9212 PRIJENOS SREDSTAVA U SLJEDEĆU GODINU"/>
        <s v="3113 Plaće za prekovremeni rad"/>
        <s v="3212 Naknade za prijevoz za rad na terenu i odvojeni život"/>
        <s v="3213 Stručno usavršavanje zaposlenika"/>
        <s v="3223 Energija"/>
        <s v="3224 Materijal i dijelovi za tekuće i investicijsko održavanje"/>
        <s v="3225 Sitni inventar i autogume"/>
        <s v="3227 Službena radna i zaštitna odjeća i obuća"/>
        <s v="3232 Usluge tekućeg i investicijskog održavanja"/>
        <s v="3234 Komunalne usluge"/>
        <s v="3236 Zdravstvene i veterinarske usluge"/>
        <s v="3238 Računalne usluge"/>
        <s v="3239 Ostale usluge"/>
        <s v="3291 Naknade za rad predstavničkih i izvršnih tijela, povjerenstava i slično"/>
        <s v="3292 Premije osiguranja"/>
        <s v="3294 Članarine i norme"/>
        <s v="3295 Pristojbe i naknade"/>
        <s v="3423 Kamate za primljene kredite i zajmove od kreditnih i ostalih institucija izvan javnog sektora"/>
        <s v="3721 Naknade građanima i kućanstvima u novcu"/>
        <s v="4123 Licence"/>
        <s v="4223 Oprema za održavanje i zaštitu"/>
        <s v="4231 Prijevozna sredstva u cestovnom prometu"/>
      </sharedItems>
    </cacheField>
    <cacheField name="[BazaZaUpit].[IZVOR SIFRA I NAZIV 2].[IZVOR SIFRA I NAZIV 2]" caption="IZVOR SIFRA I NAZIV 2" numFmtId="0" hierarchy="29" level="1">
      <sharedItems count="1">
        <s v="IZVOR 5761 FOND SOLIDARNOSTI EU - potres ožujak 2020."/>
      </sharedItems>
    </cacheField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21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19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20"/>
      </fieldsUsage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 oneField="1">
      <fieldsUsage count="1">
        <fieldUsage x="16"/>
      </fieldsUsage>
    </cacheHierarchy>
    <cacheHierarchy uniqueName="[Measures].[Projekcija za 2026 EUR FILTER]" caption="Projekcija za 2026 EUR FILTER" measure="1" displayFolder="" measureGroup="BazaZaUpit" count="0" oneField="1">
      <fieldsUsage count="1">
        <fieldUsage x="18"/>
      </fieldsUsage>
    </cacheHierarchy>
    <cacheHierarchy uniqueName="[Measures].[Plan za 2024 EUR FILTER]" caption="Plan za 2024 EUR FILTER" measure="1" displayFolder="" measureGroup="BazaZaUpit" count="0" oneField="1">
      <fieldsUsage count="1">
        <fieldUsage x="15"/>
      </fieldsUsage>
    </cacheHierarchy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6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2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3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 oneField="1">
      <fieldsUsage count="1">
        <fieldUsage x="4"/>
      </fieldsUsage>
    </cacheHierarchy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5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 oneField="1">
      <fieldsUsage count="1">
        <fieldUsage x="10"/>
      </fieldsUsage>
    </cacheHierarchy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 oneField="1">
      <fieldsUsage count="1">
        <fieldUsage x="11"/>
      </fieldsUsage>
    </cacheHierarchy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 oneField="1">
      <fieldsUsage count="1">
        <fieldUsage x="12"/>
      </fieldsUsage>
    </cacheHierarchy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 oneField="1">
      <fieldsUsage count="1">
        <fieldUsage x="13"/>
      </fieldsUsage>
    </cacheHierarchy>
    <cacheHierarchy uniqueName="[Measures].[NOVI PLAN 2023 EUR FILTER]" caption="NOVI PLAN 2023 EUR FILTER" measure="1" displayFolder="" measureGroup="BazaZaUpit" count="0" oneField="1">
      <fieldsUsage count="1">
        <fieldUsage x="14"/>
      </fieldsUsage>
    </cacheHierarchy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za 2022 EUR]" caption="Izvršenje za 2022 EUR" measure="1" displayFolder="" measureGroup="BazaZaUpit" count="0"/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 oneField="1">
      <fieldsUsage count="1">
        <fieldUsage x="17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Lana Korazija" refreshedDate="45218.375063078704" createdVersion="8" refreshedVersion="6" minRefreshableVersion="3" recordCount="0" supportSubquery="1" supportAdvancedDrill="1">
  <cacheSource type="external" connectionId="3"/>
  <cacheFields count="18">
    <cacheField name="[Measures].[IZVORNI/TEKUĆI Plan za 2023. EUR FILTER]" caption="IZVORNI/TEKUĆI Plan za 2023. EUR FILTER" numFmtId="0" hierarchy="63" level="32767"/>
    <cacheField name="[Measures].[Izvršenje 01.01-30.06.2023. EUR FILTER]" caption="Izvršenje 01.01-30.06.2023. EUR FILTER" numFmtId="0" hierarchy="66" level="32767"/>
    <cacheField name="[Measures].[IZVORNI Plan za 2023 EUR FILTER]" caption="IZVORNI Plan za 2023 EUR FILTER" numFmtId="0" hierarchy="55" level="32767"/>
    <cacheField name="[BazaZaUpit].[Konto Broj i Naziv 1].[Konto Broj i Naziv 1]" caption="Konto Broj i Naziv 1" numFmtId="0" hierarchy="30" level="1">
      <sharedItems count="2">
        <s v="3 Rashodi poslovanja"/>
        <s v="4 Rashodi za nabavu nefinancijske imovine"/>
      </sharedItems>
    </cacheField>
    <cacheField name="[BazaZaUpit].[RAZDJEL].[RAZDJEL]" caption="RAZDJEL" numFmtId="0" hierarchy="24" level="1">
      <sharedItems count="1">
        <s v="RAZDJEL 185 DRŽAVNI URED ZA REVIZIJU"/>
      </sharedItems>
    </cacheField>
    <cacheField name="[BazaZaUpit].[GLAVA].[GLAVA]" caption="GLAVA" numFmtId="0" hierarchy="25" level="1">
      <sharedItems count="1">
        <s v="GLAVA 18505"/>
      </sharedItems>
    </cacheField>
    <cacheField name="[BazaZaUpit].[GLAVNI PROGRAM].[GLAVNI PROGRAM]" caption="GLAVNI PROGRAM" numFmtId="0" hierarchy="26" level="1">
      <sharedItems count="1">
        <s v="22 FINANCIJSKI I FISKALNI SUSTAV"/>
      </sharedItems>
    </cacheField>
    <cacheField name="[BazaZaUpit].[PROGRAM].[PROGRAM]" caption="PROGRAM" numFmtId="0" hierarchy="27" level="1">
      <sharedItems count="1">
        <s v="2208 DJELOVANJE DRŽAVNOG UREDA ZA REVIZIJU"/>
      </sharedItems>
    </cacheField>
    <cacheField name="[BazaZaUpit].[IZVOR SIFRA I NAZIV 2].[IZVOR SIFRA I NAZIV 2]" caption="IZVOR SIFRA I NAZIV 2" numFmtId="0" hierarchy="29" level="1">
      <sharedItems count="5">
        <s v="IZVOR 11 OPĆI PRIHODI I PRIMICI"/>
        <s v="IZVOR 31 VLASTITI PRIHODI" u="1"/>
        <s v="IZVOR 5761 FOND SOLIDARNOSTI EU - potres ožujak 2020." u="1"/>
        <s v="IZVOR 12 SREDSTVA UČEŠĆA ZA POMOĆI" u="1"/>
        <s v="IZVOR 561 EUROPSKI SOCIJALNI FOND" u="1"/>
      </sharedItems>
    </cacheField>
    <cacheField name="[Measures].[SMANJENJE 2023 EUR FILTER]" caption="SMANJENJE 2023 EUR FILTER" numFmtId="0" hierarchy="81" level="32767"/>
    <cacheField name="[Measures].[POVEĆANJE 2023 EUR FILTER]" caption="POVEĆANJE 2023 EUR FILTER" numFmtId="0" hierarchy="85" level="32767"/>
    <cacheField name="[Measures].[UŠTEDE 2023 EUR FILTER]" caption="UŠTEDE 2023 EUR FILTER" numFmtId="0" hierarchy="89" level="32767"/>
    <cacheField name="[Measures].[NOVI PLAN 2023 EUR FILTER]" caption="NOVI PLAN 2023 EUR FILTER" numFmtId="0" hierarchy="94" level="32767"/>
    <cacheField name="[Measures].[Plan za 2024 EUR FILTER]" caption="Plan za 2024 EUR FILTER" numFmtId="0" hierarchy="47" level="32767"/>
    <cacheField name="[Measures].[Projekcija za 2025 EUR FILTER]" caption="Projekcija za 2025 EUR FILTER" numFmtId="0" hierarchy="45" level="32767"/>
    <cacheField name="[Measures].[NEDOSTATNA SREDSTVA 2023 EUR FILTER]" caption="NEDOSTATNA SREDSTVA 2023 EUR FILTER" numFmtId="0" hierarchy="93" level="32767"/>
    <cacheField name="[Measures].[Projekcija za 2026 EUR FILTER]" caption="Projekcija za 2026 EUR FILTER" numFmtId="0" hierarchy="46" level="32767"/>
    <cacheField name="[Measures].[Izvršenje za 2022 EUR]" caption="Izvršenje za 2022 EUR" numFmtId="0" hierarchy="98" level="32767"/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 oneField="1">
      <fieldsUsage count="1">
        <fieldUsage x="14"/>
      </fieldsUsage>
    </cacheHierarchy>
    <cacheHierarchy uniqueName="[Measures].[Projekcija za 2026 EUR FILTER]" caption="Projekcija za 2026 EUR FILTER" measure="1" displayFolder="" measureGroup="BazaZaUpit" count="0" oneField="1">
      <fieldsUsage count="1">
        <fieldUsage x="16"/>
      </fieldsUsage>
    </cacheHierarchy>
    <cacheHierarchy uniqueName="[Measures].[Plan za 2024 EUR FILTER]" caption="Plan za 2024 EUR FILTER" measure="1" displayFolder="" measureGroup="BazaZaUpit" count="0" oneField="1">
      <fieldsUsage count="1">
        <fieldUsage x="13"/>
      </fieldsUsage>
    </cacheHierarchy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2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0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1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 oneField="1">
      <fieldsUsage count="1">
        <fieldUsage x="9"/>
      </fieldsUsage>
    </cacheHierarchy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 oneField="1">
      <fieldsUsage count="1">
        <fieldUsage x="10"/>
      </fieldsUsage>
    </cacheHierarchy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 oneField="1">
      <fieldsUsage count="1">
        <fieldUsage x="11"/>
      </fieldsUsage>
    </cacheHierarchy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 oneField="1">
      <fieldsUsage count="1">
        <fieldUsage x="15"/>
      </fieldsUsage>
    </cacheHierarchy>
    <cacheHierarchy uniqueName="[Measures].[NOVI PLAN 2023 EUR FILTER]" caption="NOVI PLAN 2023 EUR FILTER" measure="1" displayFolder="" measureGroup="BazaZaUpit" count="0" oneField="1">
      <fieldsUsage count="1">
        <fieldUsage x="12"/>
      </fieldsUsage>
    </cacheHierarchy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za 2022 EUR]" caption="Izvršenje za 2022 EUR" measure="1" displayFolder="" measureGroup="BazaZaUpit" count="0" oneField="1">
      <fieldsUsage count="1">
        <fieldUsage x="17"/>
      </fieldsUsage>
    </cacheHierarchy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Lana Korazija" refreshedDate="45218.37506539352" createdVersion="8" refreshedVersion="6" minRefreshableVersion="3" recordCount="0" supportSubquery="1" supportAdvancedDrill="1">
  <cacheSource type="external" connectionId="3"/>
  <cacheFields count="16">
    <cacheField name="[Measures].[Izvršenje 01.01-30.06.2022 EUR FILTER]" caption="Izvršenje 01.01-30.06.2022 EUR FILTER" numFmtId="0" hierarchy="59" level="32767"/>
    <cacheField name="[Measures].[IZVORNI/TEKUĆI Plan za 2023. EUR FILTER]" caption="IZVORNI/TEKUĆI Plan za 2023. EUR FILTER" numFmtId="0" hierarchy="63" level="32767"/>
    <cacheField name="[Measures].[Izvršenje 01.01-30.06.2023. EUR FILTER]" caption="Izvršenje 01.01-30.06.2023. EUR FILTER" numFmtId="0" hierarchy="66" level="32767"/>
    <cacheField name="[Measures].[Indeks (Izv 01.01-30.06.2023 / Izv 01.01-30.06.2022) FILTER]" caption="Indeks (Izv 01.01-30.06.2023 / Izv 01.01-30.06.2022) FILTER" numFmtId="0" hierarchy="70" level="32767"/>
    <cacheField name="[Measures].[Indeks (Izv 01.01-30.06.2023 / IZVORNI TEKUĆI PLAN za 2023) FILTER]" caption="Indeks (Izv 01.01-30.06.2023 / IZVORNI TEKUĆI PLAN za 2023) FILTER" numFmtId="0" hierarchy="74" level="32767"/>
    <cacheField name="[Measures].[IZVORNI Plan za 2023 EUR FILTER]" caption="IZVORNI Plan za 2023 EUR FILTER" numFmtId="0" hierarchy="55" level="32767"/>
    <cacheField name="[BazaZaUpit].[Konto Broj i Naziv 1].[Konto Broj i Naziv 1]" caption="Konto Broj i Naziv 1" numFmtId="0" hierarchy="30" level="1">
      <sharedItems count="2">
        <s v="3 Rashodi poslovanja"/>
        <s v="4 Rashodi za nabavu nefinancijske imovine"/>
      </sharedItems>
    </cacheField>
    <cacheField name="[BazaZaUpit].[RAZDJEL].[RAZDJEL]" caption="RAZDJEL" numFmtId="0" hierarchy="24" level="1">
      <sharedItems count="1">
        <s v="RAZDJEL 185 DRŽAVNI URED ZA REVIZIJU"/>
      </sharedItems>
    </cacheField>
    <cacheField name="[BazaZaUpit].[GLAVA].[GLAVA]" caption="GLAVA" numFmtId="0" hierarchy="25" level="1">
      <sharedItems count="1">
        <s v="GLAVA 18505"/>
      </sharedItems>
    </cacheField>
    <cacheField name="[BazaZaUpit].[GLAVNI PROGRAM].[GLAVNI PROGRAM]" caption="GLAVNI PROGRAM" numFmtId="0" hierarchy="26" level="1">
      <sharedItems count="1">
        <s v="22 FINANCIJSKI I FISKALNI SUSTAV"/>
      </sharedItems>
    </cacheField>
    <cacheField name="[BazaZaUpit].[PROGRAM].[PROGRAM]" caption="PROGRAM" numFmtId="0" hierarchy="27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8" level="1">
      <sharedItems count="5">
        <s v="A665000 ADMINISTRACIJA I UPRAVLJANJE"/>
        <s v="K665001 INFORMATIZACIJA"/>
        <s v="K665002 OBNOVA VOZNOG PARKA"/>
        <s v="T665008 TWINNING PROJEKT IPA/2020/420-330 &quot;Jačanje vanjske revizije i parlamentarnog nadzora, Sjeverna Makedonija&quot;"/>
        <s v="T665009 &quot;Unaprjeđivanje, modernizacija i digitalizacija poslovnih procesa i revizijskih postupaka u Državnom uredu za reviziju&quot;" u="1"/>
      </sharedItems>
    </cacheField>
    <cacheField name="[BazaZaUpit].[Konto Broj i Naziv 2].[Konto Broj i Naziv 2]" caption="Konto Broj i Naziv 2" numFmtId="0" hierarchy="31" level="1">
      <sharedItems count="7">
        <s v="31 Rashodi za zaposlene"/>
        <s v="32 Materijalni rashodi"/>
        <s v="37 Naknade građanima i kućanstvima na temelju osiguranja i druge naknade"/>
        <s v="42 Rashodi za nabavu proizvedene dugotrajne imovine"/>
        <s v="45 Rashodi za dodatna ulaganja na nefinancijskoj imovini"/>
        <s v="41 Rashodi za nabavu neproizvedene dugotrajne imovine"/>
        <s v="34 Financijski rashodi"/>
      </sharedItems>
    </cacheField>
    <cacheField name="[BazaZaUpit].[Konto Broj i Naziv 3].[Konto Broj i Naziv 3]" caption="Konto Broj i Naziv 3" numFmtId="0" hierarchy="32" level="1">
      <sharedItems count="14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9 Ostali nespomenuti rashodi poslovanja"/>
        <s v="372 Ostale naknade građanima i kućanstvima iz proračuna"/>
        <s v="422 Postrojenja i oprema"/>
        <s v="451 Dodatna ulaganja na građevinskim objektima"/>
        <s v="412 Nematerijalna imovina"/>
        <s v="342 Kamate za primljene kredite i zajmove"/>
        <s v="423 Prijevozna sredstva"/>
        <s v="324 Naknade troškova osobama izvan radnog odnosa"/>
      </sharedItems>
    </cacheField>
    <cacheField name="[BazaZaUpit].[Konto Broj i Naziv 4].[Konto Broj i Naziv 4]" caption="Konto Broj i Naziv 4" numFmtId="0" hierarchy="33" level="1">
      <sharedItems count="36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38 Računalne usluge"/>
        <s v="4123 Licence"/>
        <s v="3423 Kamate za primljene kredite i zajmove od kreditnih i ostalih institucija izvan javnog sektora"/>
        <s v="4231 Prijevozna sredstva u cestovnom prometu"/>
        <s v="3241 Naknade troškova osobama izvan radnog odnosa"/>
      </sharedItems>
    </cacheField>
    <cacheField name="[BazaZaUpit].[IZVOR SIFRA I NAZIV 2].[IZVOR SIFRA I NAZIV 2]" caption="IZVOR SIFRA I NAZIV 2" numFmtId="0" hierarchy="29" level="1">
      <sharedItems count="5">
        <s v="IZVOR 11 OPĆI PRIHODI I PRIMICI"/>
        <s v="IZVOR 31 VLASTITI PRIHODI"/>
        <s v="IZVOR 5761 FOND SOLIDARNOSTI EU - potres ožujak 2020."/>
        <s v="IZVOR 12 SREDSTVA UČEŠĆA ZA POMOĆI" u="1"/>
        <s v="IZVOR 561 EUROPSKI SOCIJALNI FOND" u="1"/>
      </sharedItems>
    </cacheField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10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11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15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12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13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4"/>
      </fieldsUsage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5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 oneField="1">
      <fieldsUsage count="1">
        <fieldUsage x="0"/>
      </fieldsUsage>
    </cacheHierarchy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1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2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 oneField="1">
      <fieldsUsage count="1">
        <fieldUsage x="3"/>
      </fieldsUsage>
    </cacheHierarchy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4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za 2022 EUR]" caption="Izvršenje za 2022 EUR" measure="1" displayFolder="" measureGroup="BazaZaUpit" count="0"/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saveData="0" refreshedBy="Lana Korazija" refreshedDate="45218.375066666667" createdVersion="8" refreshedVersion="6" minRefreshableVersion="3" recordCount="0" supportSubquery="1" supportAdvancedDrill="1">
  <cacheSource type="external" connectionId="3"/>
  <cacheFields count="12">
    <cacheField name="[Measures].[Izvršenje 01.01-30.06.2022 EUR FILTER]" caption="Izvršenje 01.01-30.06.2022 EUR FILTER" numFmtId="0" hierarchy="59" level="32767"/>
    <cacheField name="[Measures].[IZVORNI/TEKUĆI Plan za 2023. EUR FILTER]" caption="IZVORNI/TEKUĆI Plan za 2023. EUR FILTER" numFmtId="0" hierarchy="63" level="32767"/>
    <cacheField name="[Measures].[Izvršenje 01.01-30.06.2023. EUR FILTER]" caption="Izvršenje 01.01-30.06.2023. EUR FILTER" numFmtId="0" hierarchy="66" level="32767"/>
    <cacheField name="[Measures].[Indeks (Izv 01.01-30.06.2023 / Izv 01.01-30.06.2022) FILTER]" caption="Indeks (Izv 01.01-30.06.2023 / Izv 01.01-30.06.2022) FILTER" numFmtId="0" hierarchy="70" level="32767"/>
    <cacheField name="[Measures].[Indeks (Izv 01.01-30.06.2023 / IZVORNI TEKUĆI PLAN za 2023) FILTER]" caption="Indeks (Izv 01.01-30.06.2023 / IZVORNI TEKUĆI PLAN za 2023) FILTER" numFmtId="0" hierarchy="74" level="32767"/>
    <cacheField name="[Measures].[IZVORNI Plan za 2023 EUR FILTER]" caption="IZVORNI Plan za 2023 EUR FILTER" numFmtId="0" hierarchy="55" level="32767"/>
    <cacheField name="[BazaZaUpit].[Konto Broj i Naziv 1].[Konto Broj i Naziv 1]" caption="Konto Broj i Naziv 1" numFmtId="0" hierarchy="30" level="1">
      <sharedItems count="2">
        <s v="3 Rashodi poslovanja"/>
        <s v="4 Rashodi za nabavu nefinancijske imovine"/>
      </sharedItems>
    </cacheField>
    <cacheField name="[BazaZaUpit].[RAZDJEL].[RAZDJEL]" caption="RAZDJEL" numFmtId="0" hierarchy="24" level="1">
      <sharedItems count="1">
        <s v="RAZDJEL 185 DRŽAVNI URED ZA REVIZIJU"/>
      </sharedItems>
    </cacheField>
    <cacheField name="[BazaZaUpit].[GLAVA].[GLAVA]" caption="GLAVA" numFmtId="0" hierarchy="25" level="1">
      <sharedItems count="1">
        <s v="GLAVA 18505"/>
      </sharedItems>
    </cacheField>
    <cacheField name="[BazaZaUpit].[GLAVNI PROGRAM].[GLAVNI PROGRAM]" caption="GLAVNI PROGRAM" numFmtId="0" hierarchy="26" level="1">
      <sharedItems count="1">
        <s v="22 FINANCIJSKI I FISKALNI SUSTAV"/>
      </sharedItems>
    </cacheField>
    <cacheField name="[BazaZaUpit].[PROGRAM].[PROGRAM]" caption="PROGRAM" numFmtId="0" hierarchy="27" level="1">
      <sharedItems count="1">
        <s v="2208 DJELOVANJE DRŽAVNOG UREDA ZA REVIZIJU"/>
      </sharedItems>
    </cacheField>
    <cacheField name="[BazaZaUpit].[IZVOR SIFRA I NAZIV 2].[IZVOR SIFRA I NAZIV 2]" caption="IZVOR SIFRA I NAZIV 2" numFmtId="0" hierarchy="29" level="1">
      <sharedItems count="5">
        <s v="IZVOR 11 OPĆI PRIHODI I PRIMICI"/>
        <s v="IZVOR 31 VLASTITI PRIHODI"/>
        <s v="IZVOR 5761 FOND SOLIDARNOSTI EU - potres ožujak 2020."/>
        <s v="IZVOR 12 SREDSTVA UČEŠĆA ZA POMOĆI" u="1"/>
        <s v="IZVOR 561 EUROPSKI SOCIJALNI FOND" u="1"/>
      </sharedItems>
    </cacheField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10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11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5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 oneField="1">
      <fieldsUsage count="1">
        <fieldUsage x="0"/>
      </fieldsUsage>
    </cacheHierarchy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1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2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 oneField="1">
      <fieldsUsage count="1">
        <fieldUsage x="3"/>
      </fieldsUsage>
    </cacheHierarchy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4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za 2022 EUR]" caption="Izvršenje za 2022 EUR" measure="1" displayFolder="" measureGroup="BazaZaUpit" count="0"/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saveData="0" refreshedBy="Lana Korazija" refreshedDate="45218.375068634261" createdVersion="8" refreshedVersion="6" minRefreshableVersion="3" recordCount="0" supportSubquery="1" supportAdvancedDrill="1">
  <cacheSource type="external" connectionId="3"/>
  <cacheFields count="15">
    <cacheField name="[Measures].[Izvršenje 01.01-30.06.2022 EUR FILTER]" caption="Izvršenje 01.01-30.06.2022 EUR FILTER" numFmtId="0" hierarchy="59" level="32767"/>
    <cacheField name="[Measures].[IZVORNI/TEKUĆI Plan za 2023. EUR FILTER]" caption="IZVORNI/TEKUĆI Plan za 2023. EUR FILTER" numFmtId="0" hierarchy="63" level="32767"/>
    <cacheField name="[Measures].[Izvršenje 01.01-30.06.2023. EUR FILTER]" caption="Izvršenje 01.01-30.06.2023. EUR FILTER" numFmtId="0" hierarchy="66" level="32767"/>
    <cacheField name="[Measures].[Indeks (Izv 01.01-30.06.2023 / Izv 01.01-30.06.2022) FILTER]" caption="Indeks (Izv 01.01-30.06.2023 / Izv 01.01-30.06.2022) FILTER" numFmtId="0" hierarchy="70" level="32767"/>
    <cacheField name="[Measures].[Indeks (Izv 01.01-30.06.2023 / IZVORNI TEKUĆI PLAN za 2023) FILTER]" caption="Indeks (Izv 01.01-30.06.2023 / IZVORNI TEKUĆI PLAN za 2023) FILTER" numFmtId="0" hierarchy="74" level="32767"/>
    <cacheField name="[Measures].[IZVORNI Plan za 2023 EUR FILTER]" caption="IZVORNI Plan za 2023 EUR FILTER" numFmtId="0" hierarchy="55" level="32767"/>
    <cacheField name="[BazaZaUpit].[Konto Broj i Naziv 1].[Konto Broj i Naziv 1]" caption="Konto Broj i Naziv 1" numFmtId="0" hierarchy="30" level="1">
      <sharedItems count="2">
        <s v="3 Rashodi poslovanja"/>
        <s v="4 Rashodi za nabavu nefinancijske imovine"/>
      </sharedItems>
    </cacheField>
    <cacheField name="[BazaZaUpit].[RAZDJEL].[RAZDJEL]" caption="RAZDJEL" numFmtId="0" hierarchy="24" level="1">
      <sharedItems count="1">
        <s v="RAZDJEL 185 DRŽAVNI URED ZA REVIZIJU"/>
      </sharedItems>
    </cacheField>
    <cacheField name="[BazaZaUpit].[GLAVA].[GLAVA]" caption="GLAVA" numFmtId="0" hierarchy="25" level="1">
      <sharedItems count="1">
        <s v="GLAVA 18505"/>
      </sharedItems>
    </cacheField>
    <cacheField name="[BazaZaUpit].[GLAVNI PROGRAM].[GLAVNI PROGRAM]" caption="GLAVNI PROGRAM" numFmtId="0" hierarchy="26" level="1">
      <sharedItems count="1">
        <s v="22 FINANCIJSKI I FISKALNI SUSTAV"/>
      </sharedItems>
    </cacheField>
    <cacheField name="[BazaZaUpit].[PROGRAM].[PROGRAM]" caption="PROGRAM" numFmtId="0" hierarchy="27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8" level="1">
      <sharedItems count="5">
        <s v="A665000 ADMINISTRACIJA I UPRAVLJANJE"/>
        <s v="K665001 INFORMATIZACIJA"/>
        <s v="K665002 OBNOVA VOZNOG PARKA"/>
        <s v="T665008 TWINNING PROJEKT IPA/2020/420-330 &quot;Jačanje vanjske revizije i parlamentarnog nadzora, Sjeverna Makedonija&quot;"/>
        <s v="T665009 &quot;Unaprjeđivanje, modernizacija i digitalizacija poslovnih procesa i revizijskih postupaka u Državnom uredu za reviziju&quot;" u="1"/>
      </sharedItems>
    </cacheField>
    <cacheField name="[BazaZaUpit].[Konto Broj i Naziv 2].[Konto Broj i Naziv 2]" caption="Konto Broj i Naziv 2" numFmtId="0" hierarchy="31" level="1">
      <sharedItems count="7">
        <s v="31 Rashodi za zaposlene"/>
        <s v="32 Materijalni rashodi"/>
        <s v="37 Naknade građanima i kućanstvima na temelju osiguranja i druge naknade"/>
        <s v="42 Rashodi za nabavu proizvedene dugotrajne imovine"/>
        <s v="45 Rashodi za dodatna ulaganja na nefinancijskoj imovini"/>
        <s v="41 Rashodi za nabavu neproizvedene dugotrajne imovine"/>
        <s v="34 Financijski rashodi"/>
      </sharedItems>
    </cacheField>
    <cacheField name="[BazaZaUpit].[Konto Broj i Naziv 3].[Konto Broj i Naziv 3]" caption="Konto Broj i Naziv 3" numFmtId="0" hierarchy="32" level="1">
      <sharedItems count="16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9 Ostali nespomenuti rashodi poslovanja"/>
        <s v="372 Ostale naknade građanima i kućanstvima iz proračuna"/>
        <s v="422 Postrojenja i oprema"/>
        <s v="451 Dodatna ulaganja na građevinskim objektima"/>
        <s v="412 Nematerijalna imovina"/>
        <s v="342 Kamate za primljene kredite i zajmove"/>
        <s v="423 Prijevozna sredstva"/>
        <s v="324 Naknade troškova osobama izvan radnog odnosa"/>
        <s v="343 Ostali financijski rashodi" u="1"/>
        <s v="452 Dodatna ulaganja na postrojenjima i opremi" u="1"/>
      </sharedItems>
    </cacheField>
    <cacheField name="[BazaZaUpit].[Konto Broj i Naziv 4].[Konto Broj i Naziv 4]" caption="Konto Broj i Naziv 4" numFmtId="0" hierarchy="33" level="1">
      <sharedItems count="36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38 Računalne usluge"/>
        <s v="4123 Licence"/>
        <s v="3423 Kamate za primljene kredite i zajmove od kreditnih i ostalih institucija izvan javnog sektora"/>
        <s v="4231 Prijevozna sredstva u cestovnom prometu"/>
        <s v="3241 Naknade troškova osobama izvan radnog odnosa"/>
      </sharedItems>
    </cacheField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10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11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12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13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4"/>
      </fieldsUsage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5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 oneField="1">
      <fieldsUsage count="1">
        <fieldUsage x="0"/>
      </fieldsUsage>
    </cacheHierarchy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1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2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 oneField="1">
      <fieldsUsage count="1">
        <fieldUsage x="3"/>
      </fieldsUsage>
    </cacheHierarchy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4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za 2022 EUR]" caption="Izvršenje za 2022 EUR" measure="1" displayFolder="" measureGroup="BazaZaUpit" count="0"/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saveData="0" refreshedBy="Lana Korazija" refreshedDate="45218.375070486109" createdVersion="8" refreshedVersion="6" minRefreshableVersion="3" recordCount="0" supportSubquery="1" supportAdvancedDrill="1">
  <cacheSource type="external" connectionId="3"/>
  <cacheFields count="18">
    <cacheField name="[Measures].[IZVORNI/TEKUĆI Plan za 2023. EUR FILTER]" caption="IZVORNI/TEKUĆI Plan za 2023. EUR FILTER" numFmtId="0" hierarchy="63" level="32767"/>
    <cacheField name="[Measures].[Izvršenje 01.01-30.06.2023. EUR FILTER]" caption="Izvršenje 01.01-30.06.2023. EUR FILTER" numFmtId="0" hierarchy="66" level="32767"/>
    <cacheField name="[Measures].[Indeks (Izv 01.01-30.06.2023 / IZVORNI TEKUĆI PLAN za 2023) FILTER]" caption="Indeks (Izv 01.01-30.06.2023 / IZVORNI TEKUĆI PLAN za 2023) FILTER" numFmtId="0" hierarchy="74" level="32767"/>
    <cacheField name="[BazaZaUpit].[Konto Broj i Naziv 1].[Konto Broj i Naziv 1]" caption="Konto Broj i Naziv 1" numFmtId="0" hierarchy="30" level="1">
      <sharedItems count="2">
        <s v="3 Rashodi poslovanja"/>
        <s v="4 Rashodi za nabavu nefinancijske imovine"/>
      </sharedItems>
    </cacheField>
    <cacheField name="[BazaZaUpit].[RAZDJEL].[RAZDJEL]" caption="RAZDJEL" numFmtId="0" hierarchy="24" level="1">
      <sharedItems count="1">
        <s v="RAZDJEL 185 DRŽAVNI URED ZA REVIZIJU"/>
      </sharedItems>
    </cacheField>
    <cacheField name="[BazaZaUpit].[GLAVA].[GLAVA]" caption="GLAVA" numFmtId="0" hierarchy="25" level="1">
      <sharedItems count="1">
        <s v="GLAVA 18505"/>
      </sharedItems>
    </cacheField>
    <cacheField name="[BazaZaUpit].[GLAVNI PROGRAM].[GLAVNI PROGRAM]" caption="GLAVNI PROGRAM" numFmtId="0" hierarchy="26" level="1">
      <sharedItems count="1">
        <s v="22 FINANCIJSKI I FISKALNI SUSTAV"/>
      </sharedItems>
    </cacheField>
    <cacheField name="[BazaZaUpit].[PROGRAM].[PROGRAM]" caption="PROGRAM" numFmtId="0" hierarchy="27" level="1">
      <sharedItems count="1">
        <s v="2208 DJELOVANJE DRŽAVNOG UREDA ZA REVIZIJU"/>
      </sharedItems>
    </cacheField>
    <cacheField name="[BazaZaUpit].[IZVOR SIFRA I NAZIV 2].[IZVOR SIFRA I NAZIV 2]" caption="IZVOR SIFRA I NAZIV 2" numFmtId="0" hierarchy="29" level="1">
      <sharedItems count="5">
        <s v="IZVOR 11 OPĆI PRIHODI I PRIMICI"/>
        <s v="IZVOR 31 VLASTITI PRIHODI"/>
        <s v="IZVOR 5761 FOND SOLIDARNOSTI EU - potres ožujak 2020."/>
        <s v="IZVOR 12 SREDSTVA UČEŠĆA ZA POMOĆI" u="1"/>
        <s v="IZVOR 561 EUROPSKI SOCIJALNI FOND" u="1"/>
      </sharedItems>
    </cacheField>
    <cacheField name="[Measures].[SMANJENJE 2023 EUR FILTER]" caption="SMANJENJE 2023 EUR FILTER" numFmtId="0" hierarchy="81" level="32767"/>
    <cacheField name="[Measures].[POVEĆANJE 2023 EUR FILTER]" caption="POVEĆANJE 2023 EUR FILTER" numFmtId="0" hierarchy="85" level="32767"/>
    <cacheField name="[Measures].[UŠTEDE 2023 EUR FILTER]" caption="UŠTEDE 2023 EUR FILTER" numFmtId="0" hierarchy="89" level="32767"/>
    <cacheField name="[Measures].[NOVI PLAN 2023 EUR FILTER]" caption="NOVI PLAN 2023 EUR FILTER" numFmtId="0" hierarchy="94" level="32767"/>
    <cacheField name="[Measures].[Plan za 2024 EUR FILTER]" caption="Plan za 2024 EUR FILTER" numFmtId="0" hierarchy="47" level="32767"/>
    <cacheField name="[Measures].[Projekcija za 2025 EUR FILTER]" caption="Projekcija za 2025 EUR FILTER" numFmtId="0" hierarchy="45" level="32767"/>
    <cacheField name="[Measures].[NEDOSTATNA SREDSTVA 2023 EUR FILTER]" caption="NEDOSTATNA SREDSTVA 2023 EUR FILTER" numFmtId="0" hierarchy="93" level="32767"/>
    <cacheField name="[Measures].[Izvršenje za 2022 EUR FILTER]" caption="Izvršenje za 2022 EUR FILTER" numFmtId="0" hierarchy="101" level="32767"/>
    <cacheField name="[Measures].[Projekcija za 2026 EUR FILTER]" caption="Projekcija za 2026 EUR FILTER" numFmtId="0" hierarchy="46" level="32767"/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 oneField="1">
      <fieldsUsage count="1">
        <fieldUsage x="14"/>
      </fieldsUsage>
    </cacheHierarchy>
    <cacheHierarchy uniqueName="[Measures].[Projekcija za 2026 EUR FILTER]" caption="Projekcija za 2026 EUR FILTER" measure="1" displayFolder="" measureGroup="BazaZaUpit" count="0" oneField="1">
      <fieldsUsage count="1">
        <fieldUsage x="17"/>
      </fieldsUsage>
    </cacheHierarchy>
    <cacheHierarchy uniqueName="[Measures].[Plan za 2024 EUR FILTER]" caption="Plan za 2024 EUR FILTER" measure="1" displayFolder="" measureGroup="BazaZaUpit" count="0" oneField="1">
      <fieldsUsage count="1">
        <fieldUsage x="13"/>
      </fieldsUsage>
    </cacheHierarchy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0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1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2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 oneField="1">
      <fieldsUsage count="1">
        <fieldUsage x="9"/>
      </fieldsUsage>
    </cacheHierarchy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 oneField="1">
      <fieldsUsage count="1">
        <fieldUsage x="10"/>
      </fieldsUsage>
    </cacheHierarchy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 oneField="1">
      <fieldsUsage count="1">
        <fieldUsage x="11"/>
      </fieldsUsage>
    </cacheHierarchy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 oneField="1">
      <fieldsUsage count="1">
        <fieldUsage x="15"/>
      </fieldsUsage>
    </cacheHierarchy>
    <cacheHierarchy uniqueName="[Measures].[NOVI PLAN 2023 EUR FILTER]" caption="NOVI PLAN 2023 EUR FILTER" measure="1" displayFolder="" measureGroup="BazaZaUpit" count="0" oneField="1">
      <fieldsUsage count="1">
        <fieldUsage x="12"/>
      </fieldsUsage>
    </cacheHierarchy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za 2022 EUR]" caption="Izvršenje za 2022 EUR" measure="1" displayFolder="" measureGroup="BazaZaUpit" count="0"/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 oneField="1">
      <fieldsUsage count="1">
        <fieldUsage x="16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saveData="0" refreshedBy="Lana Korazija" refreshedDate="45218.375071759256" createdVersion="8" refreshedVersion="6" minRefreshableVersion="3" recordCount="0" supportSubquery="1" supportAdvancedDrill="1">
  <cacheSource type="external" connectionId="3"/>
  <cacheFields count="15">
    <cacheField name="[BazaZaUpit].[Konto Broj i Naziv 1].[Konto Broj i Naziv 1]" caption="Konto Broj i Naziv 1" numFmtId="0" hierarchy="30" level="1">
      <sharedItems count="1">
        <s v="8 Primici od financijske imovine i zaduživanja"/>
      </sharedItems>
    </cacheField>
    <cacheField name="[Measures].[IZVORNI Plan za 2023 EUR]" caption="IZVORNI Plan za 2023 EUR" numFmtId="0" hierarchy="52" level="32767"/>
    <cacheField name="[Measures].[IZVORNI/TEKUĆI Plan za 2023. EUR]" caption="IZVORNI/TEKUĆI Plan za 2023. EUR" numFmtId="0" hierarchy="60" level="32767"/>
    <cacheField name="[Measures].[Izvršenje 01.01-30.06.2023 EUR]" caption="Izvršenje 01.01-30.06.2023 EUR" numFmtId="0" hierarchy="77" level="32767"/>
    <cacheField name="[Measures].[Indeks (Izv 01.01-30.06.2023 / Izv 01.01-30.06.2022)]" caption="Indeks (Izv 01.01-30.06.2023 / Izv 01.01-30.06.2022)" numFmtId="0" hierarchy="67" level="32767"/>
    <cacheField name="[Measures].[Indeks (Izv 01.01-30.06.2023 /IZVORNI TEKUĆI PLAN za 2023)]" caption="Indeks (Izv 01.01-30.06.2023 /IZVORNI TEKUĆI PLAN za 2023)" numFmtId="0" hierarchy="71" level="32767"/>
    <cacheField name="[Measures].[SMANJENJE 2023]" caption="SMANJENJE 2023" numFmtId="0" hierarchy="78" level="32767"/>
    <cacheField name="[Measures].[POVEĆANJE 2023]" caption="POVEĆANJE 2023" numFmtId="0" hierarchy="82" level="32767"/>
    <cacheField name="[Measures].[UŠTEDE 2023]" caption="UŠTEDE 2023" numFmtId="0" hierarchy="86" level="32767"/>
    <cacheField name="[Measures].[NEDOSTATNA SREDSTVA 2023]" caption="NEDOSTATNA SREDSTVA 2023" numFmtId="0" hierarchy="90" level="32767"/>
    <cacheField name="[Measures].[NOVI PLAN 2023]" caption="NOVI PLAN 2023" numFmtId="0" hierarchy="97" level="32767"/>
    <cacheField name="[Measures].[Projekcija za 2024 EUR]" caption="Projekcija za 2024 EUR" numFmtId="0" hierarchy="34" level="32767"/>
    <cacheField name="[Measures].[Projekcija za 2025 EUR]" caption="Projekcija za 2025 EUR" numFmtId="0" hierarchy="35" level="32767"/>
    <cacheField name="[Measures].[Izvršenje za 2022 EUR]" caption="Izvršenje za 2022 EUR" numFmtId="0" hierarchy="98" level="32767"/>
    <cacheField name="[Measures].[Projekcija za 2026 EUR]" caption="Projekcija za 2026 EUR" numFmtId="0" hierarchy="38" level="32767"/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Projekcija za 2024 EUR]" caption="Projekcija za 2024 EUR" measure="1" displayFolder="" measureGroup="BazaZaUpit" count="0" oneField="1">
      <fieldsUsage count="1">
        <fieldUsage x="11"/>
      </fieldsUsage>
    </cacheHierarchy>
    <cacheHierarchy uniqueName="[Measures].[Projekcija za 2025 EUR]" caption="Projekcija za 2025 EUR" measure="1" displayFolder="" measureGroup="BazaZaUpit" count="0" oneField="1">
      <fieldsUsage count="1">
        <fieldUsage x="12"/>
      </fieldsUsage>
    </cacheHierarchy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 oneField="1">
      <fieldsUsage count="1">
        <fieldUsage x="14"/>
      </fieldsUsage>
    </cacheHierarchy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 oneField="1">
      <fieldsUsage count="1">
        <fieldUsage x="1"/>
      </fieldsUsage>
    </cacheHierarchy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 oneField="1">
      <fieldsUsage count="1">
        <fieldUsage x="2"/>
      </fieldsUsage>
    </cacheHierarchy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 oneField="1">
      <fieldsUsage count="1">
        <fieldUsage x="4"/>
      </fieldsUsage>
    </cacheHierarchy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 oneField="1">
      <fieldsUsage count="1">
        <fieldUsage x="5"/>
      </fieldsUsage>
    </cacheHierarchy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 oneField="1">
      <fieldsUsage count="1">
        <fieldUsage x="3"/>
      </fieldsUsage>
    </cacheHierarchy>
    <cacheHierarchy uniqueName="[Measures].[SMANJENJE 2023]" caption="SMANJENJE 2023" measure="1" displayFolder="" measureGroup="BazaZaUpit" count="0" oneField="1">
      <fieldsUsage count="1">
        <fieldUsage x="6"/>
      </fieldsUsage>
    </cacheHierarchy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 oneField="1">
      <fieldsUsage count="1">
        <fieldUsage x="7"/>
      </fieldsUsage>
    </cacheHierarchy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 oneField="1">
      <fieldsUsage count="1">
        <fieldUsage x="8"/>
      </fieldsUsage>
    </cacheHierarchy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 oneField="1">
      <fieldsUsage count="1">
        <fieldUsage x="9"/>
      </fieldsUsage>
    </cacheHierarchy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 oneField="1">
      <fieldsUsage count="1">
        <fieldUsage x="10"/>
      </fieldsUsage>
    </cacheHierarchy>
    <cacheHierarchy uniqueName="[Measures].[Izvršenje za 2022 EUR]" caption="Izvršenje za 2022 EUR" measure="1" displayFolder="" measureGroup="BazaZaUpit" count="0" oneField="1">
      <fieldsUsage count="1">
        <fieldUsage x="13"/>
      </fieldsUsage>
    </cacheHierarchy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saveData="0" refreshedBy="Lana Korazija" refreshedDate="45218.375073263887" createdVersion="8" refreshedVersion="6" minRefreshableVersion="3" recordCount="0" supportSubquery="1" supportAdvancedDrill="1">
  <cacheSource type="external" connectionId="3"/>
  <cacheFields count="15">
    <cacheField name="[BazaZaUpit].[Konto Broj i Naziv 1].[Konto Broj i Naziv 1]" caption="Konto Broj i Naziv 1" numFmtId="0" hierarchy="30" level="1">
      <sharedItems count="1">
        <s v="5 Izdaci za financijsku imovinu i otplate zajmova"/>
      </sharedItems>
    </cacheField>
    <cacheField name="[Measures].[IZVORNI Plan za 2023 EUR]" caption="IZVORNI Plan za 2023 EUR" numFmtId="0" hierarchy="52" level="32767"/>
    <cacheField name="[Measures].[IZVORNI/TEKUĆI Plan za 2023. EUR]" caption="IZVORNI/TEKUĆI Plan za 2023. EUR" numFmtId="0" hierarchy="60" level="32767"/>
    <cacheField name="[Measures].[Izvršenje 01.01-30.06.2023 EUR]" caption="Izvršenje 01.01-30.06.2023 EUR" numFmtId="0" hierarchy="77" level="32767"/>
    <cacheField name="[Measures].[Indeks (Izv 01.01-30.06.2023 / Izv 01.01-30.06.2022)]" caption="Indeks (Izv 01.01-30.06.2023 / Izv 01.01-30.06.2022)" numFmtId="0" hierarchy="67" level="32767"/>
    <cacheField name="[Measures].[Indeks (Izv 01.01-30.06.2023 /IZVORNI TEKUĆI PLAN za 2023)]" caption="Indeks (Izv 01.01-30.06.2023 /IZVORNI TEKUĆI PLAN za 2023)" numFmtId="0" hierarchy="71" level="32767"/>
    <cacheField name="[Measures].[SMANJENJE 2023]" caption="SMANJENJE 2023" numFmtId="0" hierarchy="78" level="32767"/>
    <cacheField name="[Measures].[POVEĆANJE 2023]" caption="POVEĆANJE 2023" numFmtId="0" hierarchy="82" level="32767"/>
    <cacheField name="[Measures].[UŠTEDE 2023]" caption="UŠTEDE 2023" numFmtId="0" hierarchy="86" level="32767"/>
    <cacheField name="[Measures].[NOVI PLAN 2023]" caption="NOVI PLAN 2023" numFmtId="0" hierarchy="97" level="32767"/>
    <cacheField name="[Measures].[Projekcija za 2024 EUR]" caption="Projekcija za 2024 EUR" numFmtId="0" hierarchy="34" level="32767"/>
    <cacheField name="[Measures].[Projekcija za 2025 EUR]" caption="Projekcija za 2025 EUR" numFmtId="0" hierarchy="35" level="32767"/>
    <cacheField name="[Measures].[NEDOSTATNA SREDSTVA 2023]" caption="NEDOSTATNA SREDSTVA 2023" numFmtId="0" hierarchy="90" level="32767"/>
    <cacheField name="[Measures].[Izvršenje za 2022 EUR]" caption="Izvršenje za 2022 EUR" numFmtId="0" hierarchy="98" level="32767"/>
    <cacheField name="[Measures].[Projekcija za 2026 EUR]" caption="Projekcija za 2026 EUR" numFmtId="0" hierarchy="38" level="32767"/>
  </cacheFields>
  <cacheHierarchies count="10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Projekcija za 2024 EUR]" caption="Projekcija za 2024 EUR" measure="1" displayFolder="" measureGroup="BazaZaUpit" count="0" oneField="1">
      <fieldsUsage count="1">
        <fieldUsage x="10"/>
      </fieldsUsage>
    </cacheHierarchy>
    <cacheHierarchy uniqueName="[Measures].[Projekcija za 2025 EUR]" caption="Projekcija za 2025 EUR" measure="1" displayFolder="" measureGroup="BazaZaUpit" count="0" oneField="1">
      <fieldsUsage count="1">
        <fieldUsage x="11"/>
      </fieldsUsage>
    </cacheHierarchy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 oneField="1">
      <fieldsUsage count="1">
        <fieldUsage x="14"/>
      </fieldsUsage>
    </cacheHierarchy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 oneField="1">
      <fieldsUsage count="1">
        <fieldUsage x="1"/>
      </fieldsUsage>
    </cacheHierarchy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 oneField="1">
      <fieldsUsage count="1">
        <fieldUsage x="2"/>
      </fieldsUsage>
    </cacheHierarchy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 oneField="1">
      <fieldsUsage count="1">
        <fieldUsage x="4"/>
      </fieldsUsage>
    </cacheHierarchy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 oneField="1">
      <fieldsUsage count="1">
        <fieldUsage x="5"/>
      </fieldsUsage>
    </cacheHierarchy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 oneField="1">
      <fieldsUsage count="1">
        <fieldUsage x="3"/>
      </fieldsUsage>
    </cacheHierarchy>
    <cacheHierarchy uniqueName="[Measures].[SMANJENJE 2023]" caption="SMANJENJE 2023" measure="1" displayFolder="" measureGroup="BazaZaUpit" count="0" oneField="1">
      <fieldsUsage count="1">
        <fieldUsage x="6"/>
      </fieldsUsage>
    </cacheHierarchy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 oneField="1">
      <fieldsUsage count="1">
        <fieldUsage x="7"/>
      </fieldsUsage>
    </cacheHierarchy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 oneField="1">
      <fieldsUsage count="1">
        <fieldUsage x="8"/>
      </fieldsUsage>
    </cacheHierarchy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 oneField="1">
      <fieldsUsage count="1">
        <fieldUsage x="12"/>
      </fieldsUsage>
    </cacheHierarchy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 oneField="1">
      <fieldsUsage count="1">
        <fieldUsage x="9"/>
      </fieldsUsage>
    </cacheHierarchy>
    <cacheHierarchy uniqueName="[Measures].[Izvršenje za 2022 EUR]" caption="Izvršenje za 2022 EUR" measure="1" displayFolder="" measureGroup="BazaZaUpit" count="0" oneField="1">
      <fieldsUsage count="1">
        <fieldUsage x="13"/>
      </fieldsUsage>
    </cacheHierarchy>
    <cacheHierarchy uniqueName="[Measures].[Izvršenje za 2022 EUR 9211 Prij. sred. iz Preth.]" caption="Izvršenje za 2022 EUR 9211 Prij. sred. iz Preth." measure="1" displayFolder="" measureGroup="BazaZaUpit" count="0"/>
    <cacheHierarchy uniqueName="[Measures].[Izvršenje za 2022 EUR 9212 Prij. sred. u Sljed. god.]" caption="Izvršenje za 2022 EUR 9212 Prij. sred. u Sljed. god." measure="1" displayFolder="" measureGroup="BazaZaUpit" count="0"/>
    <cacheHierarchy uniqueName="[Measures].[Izvršenje za 2022 EUR FILTER]" caption="Izvršenje za 2022 EUR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  <cacheHierarchy uniqueName="[Measures].[Sum of Projekcija za 2025. EUR]" caption="Sum of Projekcija za 2025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Zbroj resursa Izvršenje za 2022. EUR]" caption="Zbroj resursa Izvršenje za 2022. EUR" measure="1" displayFolder="" measureGroup="BazaZaUpit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2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3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5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pivotTable1.xml><?xml version="1.0" encoding="utf-8"?>
<pivotTableDefinition xmlns="http://schemas.openxmlformats.org/spreadsheetml/2006/main" name="Zaokretna tablica3" cacheId="17" applyNumberFormats="0" applyBorderFormats="0" applyFontFormats="0" applyPatternFormats="0" applyAlignmentFormats="0" applyWidthHeightFormats="1" dataCaption="Vrijednosti" grandTotalCaption="PRIHODI UKUPNO" tag="4527fdd4-357a-4343-b4c7-da825bf744b1" updatedVersion="6" minRefreshableVersion="3" subtotalHiddenItems="1" rowGrandTotals="0" colGrandTotals="0" itemPrintTitles="1" createdVersion="8" indent="0" outline="1" outlineData="1" multipleFieldFilters="0">
  <location ref="A57:O58" firstHeaderRow="0" firstDataRow="1" firstDataCol="1"/>
  <pivotFields count="16">
    <pivotField allDrilled="1" subtotalTop="0" showAll="0" dataSourceSort="1" defaultSubtotal="0" defaultAttributeDrillState="1">
      <items count="1">
        <item s="1" x="0"/>
      </items>
    </pivotField>
    <pivotField axis="axisRow" allDrilled="1" subtotalTop="0" showAll="0" dataSourceSort="1" defaultSubtotal="0" defaultAttributeDrillState="1">
      <items count="2">
        <item n="PRIJENOS SREDSTAVA U SLJEDEĆU GODINU" s="1" x="0"/>
        <item n="PRIJENOS SREDSTAVA IZ PRETHODNE GODINE"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1">
    <i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fld="14" subtotal="count" baseField="0" baseItem="0"/>
    <dataField fld="2" subtotal="count" baseField="0" baseItem="0"/>
    <dataField fld="3" subtotal="count" baseField="0" baseItem="0"/>
    <dataField fld="4" subtotal="count" baseField="0" baseItem="0"/>
    <dataField fld="5" subtotal="count" baseField="0" baseItem="0" numFmtId="4"/>
    <dataField fld="6" subtotal="count" baseField="0" baseItem="0" numFmtId="4"/>
    <dataField fld="7" subtotal="count" baseField="0" baseItem="0"/>
    <dataField fld="8" subtotal="count" baseField="0" baseItem="0"/>
    <dataField fld="9" subtotal="count" baseField="0" baseItem="0"/>
    <dataField fld="10" subtotal="count" baseField="0" baseItem="0"/>
    <dataField fld="13" subtotal="count" baseField="0" baseItem="0"/>
    <dataField fld="11" subtotal="count" baseField="0" baseItem="0"/>
    <dataField fld="12" subtotal="count" baseField="0" baseItem="0"/>
    <dataField fld="15" subtotal="count" baseField="0" baseItem="0"/>
  </dataFields>
  <formats count="34">
    <format dxfId="1830">
      <pivotArea type="all" dataOnly="0" outline="0" fieldPosition="0"/>
    </format>
    <format dxfId="1829">
      <pivotArea dataOnly="0" labelOnly="1" grandRow="1" outline="0" fieldPosition="0"/>
    </format>
    <format dxfId="1828">
      <pivotArea type="all" dataOnly="0" outline="0" fieldPosition="0"/>
    </format>
    <format dxfId="1827">
      <pivotArea outline="0" collapsedLevelsAreSubtotals="1" fieldPosition="0"/>
    </format>
    <format dxfId="1826">
      <pivotArea dataOnly="0" labelOnly="1" grandRow="1" outline="0" fieldPosition="0"/>
    </format>
    <format dxfId="1825">
      <pivotArea grandRow="1" outline="0" collapsedLevelsAreSubtotals="1" fieldPosition="0"/>
    </format>
    <format dxfId="1824">
      <pivotArea grandRow="1" outline="0" collapsedLevelsAreSubtotals="1" fieldPosition="0"/>
    </format>
    <format dxfId="1823">
      <pivotArea type="all" dataOnly="0" outline="0" fieldPosition="0"/>
    </format>
    <format dxfId="1822">
      <pivotArea outline="0" collapsedLevelsAreSubtotals="1" fieldPosition="0"/>
    </format>
    <format dxfId="1821">
      <pivotArea field="1" type="button" dataOnly="0" labelOnly="1" outline="0" axis="axisRow" fieldPosition="0"/>
    </format>
    <format dxfId="1820">
      <pivotArea dataOnly="0" labelOnly="1" fieldPosition="0">
        <references count="1">
          <reference field="1" count="0"/>
        </references>
      </pivotArea>
    </format>
    <format dxfId="1819">
      <pivotArea outline="0" collapsedLevelsAreSubtotals="1" fieldPosition="0"/>
    </format>
    <format dxfId="1818">
      <pivotArea type="all" dataOnly="0" outline="0" fieldPosition="0"/>
    </format>
    <format dxfId="1817">
      <pivotArea outline="0" collapsedLevelsAreSubtotals="1" fieldPosition="0"/>
    </format>
    <format dxfId="1816">
      <pivotArea field="1" type="button" dataOnly="0" labelOnly="1" outline="0" axis="axisRow" fieldPosition="0"/>
    </format>
    <format dxfId="1815">
      <pivotArea dataOnly="0" labelOnly="1" fieldPosition="0">
        <references count="1">
          <reference field="1" count="0"/>
        </references>
      </pivotArea>
    </format>
    <format dxfId="1814">
      <pivotArea outline="0" collapsedLevelsAreSubtotals="1" fieldPosition="0"/>
    </format>
    <format dxfId="1813">
      <pivotArea type="all" dataOnly="0" outline="0" fieldPosition="0"/>
    </format>
    <format dxfId="1812">
      <pivotArea outline="0" collapsedLevelsAreSubtotals="1" fieldPosition="0"/>
    </format>
    <format dxfId="1811">
      <pivotArea field="1" type="button" dataOnly="0" labelOnly="1" outline="0" axis="axisRow" fieldPosition="0"/>
    </format>
    <format dxfId="1810">
      <pivotArea dataOnly="0" labelOnly="1" fieldPosition="0">
        <references count="1">
          <reference field="1" count="0"/>
        </references>
      </pivotArea>
    </format>
    <format dxfId="1809">
      <pivotArea type="all" dataOnly="0" outline="0" fieldPosition="0"/>
    </format>
    <format dxfId="1808">
      <pivotArea dataOnly="0" labelOnly="1" fieldPosition="0">
        <references count="1">
          <reference field="1" count="0"/>
        </references>
      </pivotArea>
    </format>
    <format dxfId="1807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180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805">
      <pivotArea type="all" dataOnly="0" outline="0" fieldPosition="0"/>
    </format>
    <format dxfId="1804">
      <pivotArea outline="0" collapsedLevelsAreSubtotals="1" fieldPosition="0"/>
    </format>
    <format dxfId="1803">
      <pivotArea field="1" type="button" dataOnly="0" labelOnly="1" outline="0" axis="axisRow" fieldPosition="0"/>
    </format>
    <format dxfId="1802">
      <pivotArea dataOnly="0" labelOnly="1" fieldPosition="0">
        <references count="1">
          <reference field="1" count="1">
            <x v="0"/>
          </reference>
        </references>
      </pivotArea>
    </format>
    <format dxfId="1801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1800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799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798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797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1">
    <rowHierarchyUsage hierarchyUsage="3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name="Zaokretna tablica4" cacheId="12" applyNumberFormats="0" applyBorderFormats="0" applyFontFormats="0" applyPatternFormats="0" applyAlignmentFormats="0" applyWidthHeightFormats="1" dataCaption="Vrijednosti" tag="a651ed28-c242-4e67-af53-8890d1e43389" updatedVersion="6" minRefreshableVersion="3" subtotalHiddenItems="1" colGrandTotals="0" itemPrintTitles="1" createdVersion="8" indent="0" outline="1" outlineData="1" multipleFieldFilters="0" rowHeaderCaption="PRIHODI PREMA IZVORIMA FINANCIRANJA">
  <location ref="A12:O20" firstHeaderRow="0" firstDataRow="1" firstDataCol="1" rowPageCount="1" colPageCount="1"/>
  <pivotFields count="18">
    <pivotField axis="axisPage" allDrilled="1" showAll="0" dataSourceSort="1" defaultAttributeDrillState="1">
      <items count="2">
        <item s="1"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2"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4">
        <item x="0"/>
        <item x="1"/>
        <item x="2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dataField="1" showAll="0"/>
    <pivotField dataField="1" showAll="0"/>
  </pivotFields>
  <rowFields count="3">
    <field x="6"/>
    <field x="14"/>
    <field x="15"/>
  </rowFields>
  <rowItems count="8">
    <i>
      <x/>
    </i>
    <i r="1">
      <x/>
    </i>
    <i r="2">
      <x/>
    </i>
    <i r="1">
      <x v="1"/>
    </i>
    <i r="2">
      <x v="1"/>
    </i>
    <i r="1">
      <x v="2"/>
    </i>
    <i r="2">
      <x v="2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0" hier="1" name="[BazaZaUpit].[PRIHODI BROJ I NAZIV 1].&amp;[6 Prihodi poslovanja]" cap="6 Prihodi poslovanja"/>
  </pageFields>
  <dataFields count="14">
    <dataField fld="16" subtotal="count" baseField="0" baseItem="0"/>
    <dataField fld="5" subtotal="count" baseField="0" baseItem="0" numFmtId="4"/>
    <dataField fld="1" subtotal="count" baseField="0" baseItem="0" numFmtId="4"/>
    <dataField fld="2" subtotal="count" baseField="0" baseItem="0" numFmtId="4"/>
    <dataField fld="3" subtotal="count" baseField="0" baseItem="0" numFmtId="4"/>
    <dataField fld="4" subtotal="count" baseField="0" baseItem="0" numFmtId="4"/>
    <dataField fld="7" subtotal="count" baseField="0" baseItem="0"/>
    <dataField fld="8" subtotal="count" baseField="0" baseItem="0"/>
    <dataField fld="9" subtotal="count" baseField="0" baseItem="0"/>
    <dataField fld="10" subtotal="count" baseField="0" baseItem="0"/>
    <dataField fld="11" subtotal="count" baseField="0" baseItem="0"/>
    <dataField fld="12" subtotal="count" baseField="0" baseItem="0"/>
    <dataField fld="13" subtotal="count" baseField="0" baseItem="0"/>
    <dataField fld="17" subtotal="count" baseField="0" baseItem="0"/>
  </dataFields>
  <formats count="41">
    <format dxfId="1609">
      <pivotArea type="all" dataOnly="0" outline="0" fieldPosition="0"/>
    </format>
    <format dxfId="1608">
      <pivotArea field="0" type="button" dataOnly="0" labelOnly="1" outline="0" axis="axisPage" fieldPosition="0"/>
    </format>
    <format dxfId="1607">
      <pivotArea field="0" type="button" dataOnly="0" labelOnly="1" outline="0" axis="axisPage" fieldPosition="0"/>
    </format>
    <format dxfId="1606">
      <pivotArea field="0" type="button" dataOnly="0" labelOnly="1" outline="0" axis="axisPage" fieldPosition="0"/>
    </format>
    <format dxfId="1605">
      <pivotArea type="all" dataOnly="0" outline="0" fieldPosition="0"/>
    </format>
    <format dxfId="1604">
      <pivotArea outline="0" collapsedLevelsAreSubtotals="1" fieldPosition="0"/>
    </format>
    <format dxfId="1603">
      <pivotArea field="0" type="button" dataOnly="0" labelOnly="1" outline="0" axis="axisPage" fieldPosition="0"/>
    </format>
    <format dxfId="1602">
      <pivotArea dataOnly="0" labelOnly="1" fieldPosition="0">
        <references count="1">
          <reference field="0" count="1">
            <x v="0"/>
          </reference>
        </references>
      </pivotArea>
    </format>
    <format dxfId="1601">
      <pivotArea field="0" type="button" dataOnly="0" labelOnly="1" outline="0" axis="axisPage" fieldPosition="0"/>
    </format>
    <format dxfId="1600">
      <pivotArea field="0" type="button" dataOnly="0" labelOnly="1" outline="0" axis="axisPage" fieldPosition="0"/>
    </format>
    <format dxfId="1599">
      <pivotArea outline="0" collapsedLevelsAreSubtotals="1" fieldPosition="0"/>
    </format>
    <format dxfId="1598">
      <pivotArea type="all" dataOnly="0" outline="0" fieldPosition="0"/>
    </format>
    <format dxfId="1597">
      <pivotArea outline="0" collapsedLevelsAreSubtotals="1" fieldPosition="0"/>
    </format>
    <format dxfId="1596">
      <pivotArea field="0" type="button" dataOnly="0" labelOnly="1" outline="0" axis="axisPage" fieldPosition="0"/>
    </format>
    <format dxfId="1595">
      <pivotArea dataOnly="0" labelOnly="1" fieldPosition="0">
        <references count="1">
          <reference field="0" count="1">
            <x v="0"/>
          </reference>
        </references>
      </pivotArea>
    </format>
    <format dxfId="1594">
      <pivotArea field="0" type="button" dataOnly="0" labelOnly="1" outline="0" axis="axisPage" fieldPosition="0"/>
    </format>
    <format dxfId="159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592">
      <pivotArea field="0" type="button" dataOnly="0" labelOnly="1" outline="0" axis="axisPage" fieldPosition="0"/>
    </format>
    <format dxfId="159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590">
      <pivotArea field="0" type="button" dataOnly="0" labelOnly="1" outline="0" axis="axisPage" fieldPosition="0"/>
    </format>
    <format dxfId="158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58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587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1586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585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1584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1583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582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1581">
      <pivotArea collapsedLevelsAreSubtotals="1" fieldPosition="0">
        <references count="1">
          <reference field="6" count="0"/>
        </references>
      </pivotArea>
    </format>
    <format dxfId="1580">
      <pivotArea dataOnly="0" labelOnly="1" fieldPosition="0">
        <references count="1">
          <reference field="6" count="0"/>
        </references>
      </pivotArea>
    </format>
    <format dxfId="1579">
      <pivotArea collapsedLevelsAreSubtotals="1" fieldPosition="0">
        <references count="2">
          <reference field="0" count="0"/>
          <reference field="6" count="0" selected="0"/>
        </references>
      </pivotArea>
    </format>
    <format dxfId="1578">
      <pivotArea dataOnly="0" labelOnly="1" fieldPosition="0">
        <references count="2">
          <reference field="0" count="0"/>
          <reference field="6" count="0" selected="0"/>
        </references>
      </pivotArea>
    </format>
    <format dxfId="1577">
      <pivotArea collapsedLevelsAreSubtotals="1" fieldPosition="0">
        <references count="2">
          <reference field="0" count="0"/>
          <reference field="6" count="0" selected="0"/>
        </references>
      </pivotArea>
    </format>
    <format dxfId="1576">
      <pivotArea dataOnly="0" labelOnly="1" fieldPosition="0">
        <references count="2">
          <reference field="0" count="0"/>
          <reference field="6" count="0" selected="0"/>
        </references>
      </pivotArea>
    </format>
    <format dxfId="1575">
      <pivotArea dataOnly="0" labelOnly="1" grandRow="1" outline="0" fieldPosition="0"/>
    </format>
    <format dxfId="1574">
      <pivotArea dataOnly="0" labelOnly="1" grandRow="1" outline="0" fieldPosition="0"/>
    </format>
    <format dxfId="1573">
      <pivotArea field="6" grandRow="1" outline="0" collapsedLevelsAreSubtotals="1" axis="axisRow" fieldPosition="0">
        <references count="1">
          <reference field="4294967294" count="11" selected="0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572">
      <pivotArea dataOnly="0" labelOnly="1" grandRow="1" outline="0" fieldPosition="0"/>
    </format>
    <format dxfId="1571">
      <pivotArea grandRow="1" outline="0" collapsedLevelsAreSubtotals="1" fieldPosition="0"/>
    </format>
    <format dxfId="1570">
      <pivotArea dataOnly="0" labelOnly="1" grandRow="1" outline="0" fieldPosition="0"/>
    </format>
    <format dxfId="1569">
      <pivotArea grandRow="1" outline="0" collapsedLevelsAreSubtotals="1" fieldPosition="0"/>
    </format>
  </formats>
  <pivotHierarchies count="109"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3">
    <rowHierarchyUsage hierarchyUsage="24"/>
    <rowHierarchyUsage hierarchyUsage="0"/>
    <rowHierarchyUsage hierarchyUsage="2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name="Zaokretna tablica6" cacheId="10" applyNumberFormats="0" applyBorderFormats="0" applyFontFormats="0" applyPatternFormats="0" applyAlignmentFormats="0" applyWidthHeightFormats="1" dataCaption="Vrijednosti" tag="17864a51-ab01-43d5-8b50-cc230778d325" updatedVersion="6" minRefreshableVersion="3" subtotalHiddenItems="1" colGrandTotals="0" itemPrintTitles="1" createdVersion="8" indent="0" outline="1" outlineData="1" multipleFieldFilters="0" rowHeaderCaption="Razred / Skupina / Izvor">
  <location ref="A25:O28" firstHeaderRow="0" firstDataRow="1" firstDataCol="1" rowPageCount="1" colPageCount="1"/>
  <pivotFields count="18">
    <pivotField allDrilled="1" showAll="0" dataSourceSort="1" defaultAttributeDrillState="1">
      <items count="2">
        <item s="1"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2">
        <item n="01 Opće i javne usluge"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n="     3 Rashodi poslovanja" s="1" x="0"/>
        <item s="1" x="1"/>
        <item t="default"/>
      </items>
    </pivotField>
    <pivotField axis="axisRow" allDrilled="1" showAll="0" dataSourceSort="1" defaultAttributeDrillState="1">
      <items count="2">
        <item n="011 Izvršna i zakonodavna tijela, financijski i fiskalni poslovi" x="0"/>
        <item t="default"/>
      </items>
    </pivotField>
    <pivotField dataField="1" showAll="0"/>
    <pivotField dataField="1" showAll="0"/>
  </pivotFields>
  <rowFields count="2">
    <field x="6"/>
    <field x="15"/>
  </rowFields>
  <rowItems count="3">
    <i>
      <x/>
    </i>
    <i r="1">
      <x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4" hier="30" name="[BazaZaUpit].[Konto Broj i Naziv 1].[All]" cap="All"/>
  </pageFields>
  <dataFields count="14">
    <dataField fld="16" subtotal="count" baseField="0" baseItem="0"/>
    <dataField fld="5" subtotal="count" baseField="0" baseItem="0" numFmtId="4"/>
    <dataField fld="1" subtotal="count" baseField="0" baseItem="0" numFmtId="4"/>
    <dataField fld="2" subtotal="count" baseField="0" baseItem="0" numFmtId="4"/>
    <dataField fld="3" subtotal="count" baseField="0" baseItem="0" numFmtId="4"/>
    <dataField fld="4" subtotal="count" baseField="0" baseItem="0" numFmtId="4"/>
    <dataField fld="7" subtotal="count" baseField="0" baseItem="0"/>
    <dataField fld="8" subtotal="count" baseField="0" baseItem="0"/>
    <dataField fld="9" subtotal="count" baseField="0" baseItem="0"/>
    <dataField fld="10" subtotal="count" baseField="0" baseItem="0"/>
    <dataField fld="11" subtotal="count" baseField="0" baseItem="0"/>
    <dataField fld="12" subtotal="count" baseField="0" baseItem="0"/>
    <dataField fld="13" subtotal="count" baseField="0" baseItem="0"/>
    <dataField fld="17" subtotal="count" baseField="0" baseItem="0"/>
  </dataFields>
  <formats count="36">
    <format dxfId="1513">
      <pivotArea type="all" dataOnly="0" outline="0" fieldPosition="0"/>
    </format>
    <format dxfId="1512">
      <pivotArea field="0" type="button" dataOnly="0" labelOnly="1" outline="0"/>
    </format>
    <format dxfId="1511">
      <pivotArea field="0" type="button" dataOnly="0" labelOnly="1" outline="0"/>
    </format>
    <format dxfId="1510">
      <pivotArea field="0" type="button" dataOnly="0" labelOnly="1" outline="0"/>
    </format>
    <format dxfId="1509">
      <pivotArea type="all" dataOnly="0" outline="0" fieldPosition="0"/>
    </format>
    <format dxfId="1508">
      <pivotArea outline="0" collapsedLevelsAreSubtotals="1" fieldPosition="0"/>
    </format>
    <format dxfId="1507">
      <pivotArea field="0" type="button" dataOnly="0" labelOnly="1" outline="0"/>
    </format>
    <format dxfId="1506">
      <pivotArea field="0" type="button" dataOnly="0" labelOnly="1" outline="0"/>
    </format>
    <format dxfId="1505">
      <pivotArea field="0" type="button" dataOnly="0" labelOnly="1" outline="0"/>
    </format>
    <format dxfId="1504">
      <pivotArea outline="0" collapsedLevelsAreSubtotals="1" fieldPosition="0"/>
    </format>
    <format dxfId="1503">
      <pivotArea type="all" dataOnly="0" outline="0" fieldPosition="0"/>
    </format>
    <format dxfId="1502">
      <pivotArea outline="0" collapsedLevelsAreSubtotals="1" fieldPosition="0"/>
    </format>
    <format dxfId="1501">
      <pivotArea field="0" type="button" dataOnly="0" labelOnly="1" outline="0"/>
    </format>
    <format dxfId="1500">
      <pivotArea field="0" type="button" dataOnly="0" labelOnly="1" outline="0"/>
    </format>
    <format dxfId="149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498">
      <pivotArea field="0" type="button" dataOnly="0" labelOnly="1" outline="0"/>
    </format>
    <format dxfId="149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496">
      <pivotArea field="0" type="button" dataOnly="0" labelOnly="1" outline="0"/>
    </format>
    <format dxfId="149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49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493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1492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491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1490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1489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488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1487">
      <pivotArea collapsedLevelsAreSubtotals="1" fieldPosition="0">
        <references count="1">
          <reference field="6" count="0"/>
        </references>
      </pivotArea>
    </format>
    <format dxfId="1486">
      <pivotArea dataOnly="0" labelOnly="1" fieldPosition="0">
        <references count="1">
          <reference field="6" count="0"/>
        </references>
      </pivotArea>
    </format>
    <format dxfId="1485">
      <pivotArea dataOnly="0" labelOnly="1" fieldPosition="0">
        <references count="2">
          <reference field="6" count="0" selected="0"/>
          <reference field="14" count="1">
            <x v="0"/>
          </reference>
        </references>
      </pivotArea>
    </format>
    <format dxfId="1484">
      <pivotArea dataOnly="0" labelOnly="1" fieldPosition="0">
        <references count="2">
          <reference field="6" count="0" selected="0"/>
          <reference field="14" count="1">
            <x v="1"/>
          </reference>
        </references>
      </pivotArea>
    </format>
    <format dxfId="1483">
      <pivotArea dataOnly="0" labelOnly="1" fieldPosition="0">
        <references count="2">
          <reference field="6" count="0" selected="0"/>
          <reference field="14" count="1">
            <x v="0"/>
          </reference>
        </references>
      </pivotArea>
    </format>
    <format dxfId="1482">
      <pivotArea dataOnly="0" labelOnly="1" fieldPosition="0">
        <references count="2">
          <reference field="6" count="0" selected="0"/>
          <reference field="14" count="1">
            <x v="1"/>
          </reference>
        </references>
      </pivotArea>
    </format>
    <format dxfId="1481">
      <pivotArea dataOnly="0" labelOnly="1" grandRow="1" outline="0" fieldPosition="0"/>
    </format>
    <format dxfId="1480">
      <pivotArea grandRow="1" outline="0" collapsedLevelsAreSubtotals="1" fieldPosition="0"/>
    </format>
    <format dxfId="1479">
      <pivotArea dataOnly="0" labelOnly="1" grandRow="1" outline="0" fieldPosition="0"/>
    </format>
    <format dxfId="1478">
      <pivotArea dataOnly="0" grandRow="1" fieldPosition="0"/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2">
    <rowHierarchyUsage hierarchyUsage="24"/>
    <rowHierarchyUsage hierarchyUsage="2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name="Zaokretna tablica4" cacheId="9" applyNumberFormats="0" applyBorderFormats="0" applyFontFormats="0" applyPatternFormats="0" applyAlignmentFormats="0" applyWidthHeightFormats="1" dataCaption="Vrijednosti" tag="0cc419bc-41e9-4382-aede-58b505739603" updatedVersion="6" minRefreshableVersion="3" subtotalHiddenItems="1" colGrandTotals="0" itemPrintTitles="1" createdVersion="8" indent="0" outline="1" outlineData="1" multipleFieldFilters="0" rowHeaderCaption="Razred / Skupina / Izvor">
  <location ref="A13:G16" firstHeaderRow="0" firstDataRow="1" firstDataCol="1" rowPageCount="1" colPageCount="1"/>
  <pivotFields count="9"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</pivotFields>
  <rowFields count="2">
    <field x="7"/>
    <field x="8"/>
  </rowFields>
  <rowItems count="3">
    <i>
      <x/>
    </i>
    <i r="1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6" hier="30" name="[BazaZaUpit].[Konto Broj i Naziv 1].[All]" cap="All"/>
  </pageFields>
  <dataFields count="6">
    <dataField fld="0" subtotal="count" baseField="0" baseItem="0" numFmtId="4"/>
    <dataField fld="5" subtotal="count" baseField="0" baseItem="0" numFmtId="4"/>
    <dataField fld="1" subtotal="count" baseField="0" baseItem="0" numFmtId="4"/>
    <dataField fld="2" subtotal="count" baseField="0" baseItem="0" numFmtId="4"/>
    <dataField fld="3" subtotal="count" baseField="0" baseItem="0" numFmtId="4"/>
    <dataField fld="4" subtotal="count" baseField="0" baseItem="0" numFmtId="4"/>
  </dataFields>
  <formats count="19">
    <format dxfId="1532">
      <pivotArea type="all" dataOnly="0" outline="0" fieldPosition="0"/>
    </format>
    <format dxfId="1531">
      <pivotArea type="all" dataOnly="0" outline="0" fieldPosition="0"/>
    </format>
    <format dxfId="1530">
      <pivotArea outline="0" collapsedLevelsAreSubtotals="1" fieldPosition="0"/>
    </format>
    <format dxfId="1529">
      <pivotArea outline="0" collapsedLevelsAreSubtotals="1" fieldPosition="0"/>
    </format>
    <format dxfId="1528">
      <pivotArea type="all" dataOnly="0" outline="0" fieldPosition="0"/>
    </format>
    <format dxfId="1527">
      <pivotArea outline="0" collapsedLevelsAreSubtotals="1" fieldPosition="0"/>
    </format>
    <format dxfId="1526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1525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1524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152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522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1521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520">
      <pivotArea field="6" type="button" dataOnly="0" labelOnly="1" outline="0" axis="axisPage" fieldPosition="0"/>
    </format>
    <format dxfId="1519">
      <pivotArea field="6" type="button" dataOnly="0" labelOnly="1" outline="0" axis="axisPage" fieldPosition="0"/>
    </format>
    <format dxfId="1518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1517">
      <pivotArea dataOnly="0" labelOnly="1" outline="0" fieldPosition="0">
        <references count="1">
          <reference field="6" count="0"/>
        </references>
      </pivotArea>
    </format>
    <format dxfId="151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515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514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2">
    <rowHierarchyUsage hierarchyUsage="5"/>
    <rowHierarchyUsage hierarchyUsage="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name="Zaokretna tablica12" cacheId="7" applyNumberFormats="0" applyBorderFormats="0" applyFontFormats="0" applyPatternFormats="0" applyAlignmentFormats="0" applyWidthHeightFormats="1" dataCaption="Vrijednosti" grandTotalCaption="PRIHODI UKUPNO" tag="eb29ed0c-9ca8-4196-bc24-b946128b4cc2" updatedVersion="6" minRefreshableVersion="3" showDrill="0" subtotalHiddenItems="1" rowGrandTotals="0" colGrandTotals="0" itemPrintTitles="1" createdVersion="8" indent="0" outline="1" outlineData="1" multipleFieldFilters="0" rowHeaderCaption="">
  <location ref="A11:O12" firstHeaderRow="0" firstDataRow="1" firstDataCol="1"/>
  <pivotFields count="15">
    <pivotField axis="axisRow" allDrilled="1" subtotalTop="0" showAll="0" dataSourceSort="1" defaultSubtotal="0" defaultAttributeDrillState="1">
      <items count="1">
        <item n="8 PRIMICI OD FINANCIJSKE IMOVINE I ZADUŽIVANJA"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1">
    <i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fld="13" subtotal="count" baseField="0" baseItem="0"/>
    <dataField fld="1" subtotal="count" baseField="0" baseItem="0"/>
    <dataField fld="2" subtotal="count" baseField="0" baseItem="0"/>
    <dataField fld="3" subtotal="count" baseField="0" baseItem="0"/>
    <dataField fld="4" subtotal="count" baseField="0" baseItem="0" numFmtId="4"/>
    <dataField fld="5" subtotal="count" baseField="0" baseItem="0" numFmtId="4"/>
    <dataField fld="6" subtotal="count" baseField="0" baseItem="0"/>
    <dataField fld="7" subtotal="count" baseField="0" baseItem="0"/>
    <dataField fld="8" subtotal="count" baseField="0" baseItem="0"/>
    <dataField fld="9" subtotal="count" baseField="0" baseItem="0"/>
    <dataField fld="10" subtotal="count" baseField="0" baseItem="0"/>
    <dataField fld="11" subtotal="count" baseField="0" baseItem="0"/>
    <dataField fld="12" subtotal="count" baseField="0" baseItem="0"/>
    <dataField fld="14" subtotal="count" baseField="0" baseItem="0"/>
  </dataFields>
  <formats count="30">
    <format dxfId="1444">
      <pivotArea type="all" dataOnly="0" outline="0" fieldPosition="0"/>
    </format>
    <format dxfId="1443">
      <pivotArea dataOnly="0" labelOnly="1" grandRow="1" outline="0" fieldPosition="0"/>
    </format>
    <format dxfId="1442">
      <pivotArea type="all" dataOnly="0" outline="0" fieldPosition="0"/>
    </format>
    <format dxfId="1441">
      <pivotArea outline="0" collapsedLevelsAreSubtotals="1" fieldPosition="0"/>
    </format>
    <format dxfId="1440">
      <pivotArea dataOnly="0" labelOnly="1" grandRow="1" outline="0" fieldPosition="0"/>
    </format>
    <format dxfId="1439">
      <pivotArea grandRow="1" outline="0" collapsedLevelsAreSubtotals="1" fieldPosition="0"/>
    </format>
    <format dxfId="1438">
      <pivotArea grandRow="1" outline="0" collapsedLevelsAreSubtotals="1" fieldPosition="0"/>
    </format>
    <format dxfId="1437">
      <pivotArea type="all" dataOnly="0" outline="0" fieldPosition="0"/>
    </format>
    <format dxfId="1436">
      <pivotArea outline="0" collapsedLevelsAreSubtotals="1" fieldPosition="0"/>
    </format>
    <format dxfId="1435">
      <pivotArea field="0" type="button" dataOnly="0" labelOnly="1" outline="0" axis="axisRow" fieldPosition="0"/>
    </format>
    <format dxfId="1434">
      <pivotArea dataOnly="0" labelOnly="1" fieldPosition="0">
        <references count="1">
          <reference field="0" count="0"/>
        </references>
      </pivotArea>
    </format>
    <format dxfId="1433">
      <pivotArea outline="0" collapsedLevelsAreSubtotals="1" fieldPosition="0"/>
    </format>
    <format dxfId="1432">
      <pivotArea type="all" dataOnly="0" outline="0" fieldPosition="0"/>
    </format>
    <format dxfId="1431">
      <pivotArea outline="0" collapsedLevelsAreSubtotals="1" fieldPosition="0"/>
    </format>
    <format dxfId="1430">
      <pivotArea dataOnly="0" labelOnly="1" fieldPosition="0">
        <references count="1">
          <reference field="0" count="0"/>
        </references>
      </pivotArea>
    </format>
    <format dxfId="1429">
      <pivotArea outline="0" collapsedLevelsAreSubtotals="1" fieldPosition="0"/>
    </format>
    <format dxfId="1428">
      <pivotArea type="all" dataOnly="0" outline="0" fieldPosition="0"/>
    </format>
    <format dxfId="1427">
      <pivotArea outline="0" collapsedLevelsAreSubtotals="1" fieldPosition="0"/>
    </format>
    <format dxfId="1426">
      <pivotArea dataOnly="0" labelOnly="1" fieldPosition="0">
        <references count="1">
          <reference field="0" count="0"/>
        </references>
      </pivotArea>
    </format>
    <format dxfId="1425">
      <pivotArea type="all" dataOnly="0" outline="0" fieldPosition="0"/>
    </format>
    <format dxfId="1424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1423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422">
      <pivotArea type="all" dataOnly="0" outline="0" fieldPosition="0"/>
    </format>
    <format dxfId="1421">
      <pivotArea outline="0" collapsedLevelsAreSubtotals="1" fieldPosition="0"/>
    </format>
    <format dxfId="1420">
      <pivotArea dataOnly="0" labelOnly="1" fieldPosition="0">
        <references count="1">
          <reference field="0" count="0"/>
        </references>
      </pivotArea>
    </format>
    <format dxfId="1419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1418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417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416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1415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1">
    <rowHierarchyUsage hierarchyUsage="3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name="Zaokretna tablica11" cacheId="8" applyNumberFormats="0" applyBorderFormats="0" applyFontFormats="0" applyPatternFormats="0" applyAlignmentFormats="0" applyWidthHeightFormats="1" dataCaption="Vrijednosti" grandTotalCaption="PRIHODI UKUPNO" tag="72ec938f-ff7a-4de7-8edf-0c232ee281ab" updatedVersion="6" minRefreshableVersion="3" subtotalHiddenItems="1" rowGrandTotals="0" colGrandTotals="0" itemPrintTitles="1" createdVersion="8" indent="0" outline="1" outlineData="1" multipleFieldFilters="0">
  <location ref="A18:O19" firstHeaderRow="0" firstDataRow="1" firstDataCol="1"/>
  <pivotFields count="15">
    <pivotField axis="axisRow" allDrilled="1" subtotalTop="0" showAll="0" dataSourceSort="1" defaultSubtotal="0" defaultAttributeDrillState="1">
      <items count="1">
        <item n="5 IZDACI ZA FINANCIJSKU IMOVINU I OTPLATE ZAJMOVA"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1">
    <i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fld="13" subtotal="count" baseField="0" baseItem="0"/>
    <dataField fld="1" subtotal="count" baseField="0" baseItem="0"/>
    <dataField fld="2" subtotal="count" baseField="0" baseItem="0"/>
    <dataField fld="3" subtotal="count" baseField="0" baseItem="0"/>
    <dataField fld="4" subtotal="count" baseField="0" baseItem="0" numFmtId="4"/>
    <dataField fld="5" subtotal="count" baseField="0" baseItem="0" numFmtId="4"/>
    <dataField fld="6" subtotal="count" baseField="0" baseItem="0"/>
    <dataField fld="7" subtotal="count" baseField="0" baseItem="0"/>
    <dataField fld="8" subtotal="count" baseField="0" baseItem="0"/>
    <dataField fld="12" subtotal="count" baseField="0" baseItem="0"/>
    <dataField fld="9" subtotal="count" baseField="0" baseItem="0"/>
    <dataField fld="10" subtotal="count" baseField="0" baseItem="0"/>
    <dataField fld="11" subtotal="count" baseField="0" baseItem="0"/>
    <dataField fld="14" subtotal="count" baseField="0" baseItem="0"/>
  </dataFields>
  <formats count="33">
    <format dxfId="1477">
      <pivotArea type="all" dataOnly="0" outline="0" fieldPosition="0"/>
    </format>
    <format dxfId="1476">
      <pivotArea dataOnly="0" labelOnly="1" grandRow="1" outline="0" fieldPosition="0"/>
    </format>
    <format dxfId="1475">
      <pivotArea type="all" dataOnly="0" outline="0" fieldPosition="0"/>
    </format>
    <format dxfId="1474">
      <pivotArea outline="0" collapsedLevelsAreSubtotals="1" fieldPosition="0"/>
    </format>
    <format dxfId="1473">
      <pivotArea dataOnly="0" labelOnly="1" grandRow="1" outline="0" fieldPosition="0"/>
    </format>
    <format dxfId="1472">
      <pivotArea grandRow="1" outline="0" collapsedLevelsAreSubtotals="1" fieldPosition="0"/>
    </format>
    <format dxfId="1471">
      <pivotArea grandRow="1" outline="0" collapsedLevelsAreSubtotals="1" fieldPosition="0"/>
    </format>
    <format dxfId="1470">
      <pivotArea type="all" dataOnly="0" outline="0" fieldPosition="0"/>
    </format>
    <format dxfId="1469">
      <pivotArea outline="0" collapsedLevelsAreSubtotals="1" fieldPosition="0"/>
    </format>
    <format dxfId="1468">
      <pivotArea field="0" type="button" dataOnly="0" labelOnly="1" outline="0" axis="axisRow" fieldPosition="0"/>
    </format>
    <format dxfId="1467">
      <pivotArea dataOnly="0" labelOnly="1" fieldPosition="0">
        <references count="1">
          <reference field="0" count="0"/>
        </references>
      </pivotArea>
    </format>
    <format dxfId="1466">
      <pivotArea outline="0" collapsedLevelsAreSubtotals="1" fieldPosition="0"/>
    </format>
    <format dxfId="1465">
      <pivotArea type="all" dataOnly="0" outline="0" fieldPosition="0"/>
    </format>
    <format dxfId="1464">
      <pivotArea outline="0" collapsedLevelsAreSubtotals="1" fieldPosition="0"/>
    </format>
    <format dxfId="1463">
      <pivotArea field="0" type="button" dataOnly="0" labelOnly="1" outline="0" axis="axisRow" fieldPosition="0"/>
    </format>
    <format dxfId="1462">
      <pivotArea dataOnly="0" labelOnly="1" fieldPosition="0">
        <references count="1">
          <reference field="0" count="0"/>
        </references>
      </pivotArea>
    </format>
    <format dxfId="1461">
      <pivotArea outline="0" collapsedLevelsAreSubtotals="1" fieldPosition="0"/>
    </format>
    <format dxfId="1460">
      <pivotArea type="all" dataOnly="0" outline="0" fieldPosition="0"/>
    </format>
    <format dxfId="1459">
      <pivotArea outline="0" collapsedLevelsAreSubtotals="1" fieldPosition="0"/>
    </format>
    <format dxfId="1458">
      <pivotArea field="0" type="button" dataOnly="0" labelOnly="1" outline="0" axis="axisRow" fieldPosition="0"/>
    </format>
    <format dxfId="1457">
      <pivotArea dataOnly="0" labelOnly="1" fieldPosition="0">
        <references count="1">
          <reference field="0" count="0"/>
        </references>
      </pivotArea>
    </format>
    <format dxfId="1456">
      <pivotArea type="all" dataOnly="0" outline="0" fieldPosition="0"/>
    </format>
    <format dxfId="1455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454">
      <pivotArea type="all" dataOnly="0" outline="0" fieldPosition="0"/>
    </format>
    <format dxfId="1453">
      <pivotArea outline="0" collapsedLevelsAreSubtotals="1" fieldPosition="0"/>
    </format>
    <format dxfId="1452">
      <pivotArea field="0" type="button" dataOnly="0" labelOnly="1" outline="0" axis="axisRow" fieldPosition="0"/>
    </format>
    <format dxfId="1451">
      <pivotArea dataOnly="0" labelOnly="1" fieldPosition="0">
        <references count="1">
          <reference field="0" count="0"/>
        </references>
      </pivotArea>
    </format>
    <format dxfId="1450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1449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44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447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446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1445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1">
    <rowHierarchyUsage hierarchyUsage="3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name="Zaokretna tablica1" cacheId="6" applyNumberFormats="0" applyBorderFormats="0" applyFontFormats="0" applyPatternFormats="0" applyAlignmentFormats="0" applyWidthHeightFormats="1" dataCaption="Vrijednosti" tag="b33885d9-bbad-4816-9fcd-556db54275a0" updatedVersion="6" minRefreshableVersion="3" subtotalHiddenItems="1" colGrandTotals="0" itemPrintTitles="1" createdVersion="8" indent="0" outline="1" outlineData="1" multipleFieldFilters="0" rowHeaderCaption="">
  <location ref="A10:M18" firstHeaderRow="0" firstDataRow="1" firstDataCol="1" rowPageCount="1" colPageCount="1"/>
  <pivotFields count="18"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5">
    <field x="4"/>
    <field x="5"/>
    <field x="6"/>
    <field x="7"/>
    <field x="8"/>
  </rowFields>
  <rowItems count="8">
    <i>
      <x/>
    </i>
    <i r="1">
      <x/>
    </i>
    <i r="2">
      <x/>
    </i>
    <i r="3">
      <x/>
    </i>
    <i r="4">
      <x/>
    </i>
    <i r="4">
      <x v="1"/>
    </i>
    <i r="4">
      <x v="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3" hier="30" name="[BazaZaUpit].[Konto Broj i Naziv 1].[All]" cap="All"/>
  </pageFields>
  <dataFields count="12">
    <dataField fld="16" subtotal="count" baseField="0" baseItem="0"/>
    <dataField fld="0" subtotal="count" baseField="0" baseItem="0" numFmtId="4"/>
    <dataField fld="1" subtotal="count" baseField="0" baseItem="0" numFmtId="4"/>
    <dataField fld="2" subtotal="count" baseField="0" baseItem="0" numFmtId="4"/>
    <dataField fld="9" subtotal="count" baseField="0" baseItem="0"/>
    <dataField fld="10" subtotal="count" baseField="0" baseItem="0"/>
    <dataField fld="11" subtotal="count" baseField="0" baseItem="0"/>
    <dataField fld="15" subtotal="count" baseField="0" baseItem="0"/>
    <dataField fld="12" subtotal="count" baseField="0" baseItem="0"/>
    <dataField fld="13" subtotal="count" baseField="0" baseItem="0"/>
    <dataField fld="14" subtotal="count" baseField="0" baseItem="0"/>
    <dataField fld="17" subtotal="count" baseField="0" baseItem="0"/>
  </dataFields>
  <formats count="54">
    <format dxfId="1198">
      <pivotArea type="all" dataOnly="0" outline="0" fieldPosition="0"/>
    </format>
    <format dxfId="1197">
      <pivotArea type="all" dataOnly="0" outline="0" fieldPosition="0"/>
    </format>
    <format dxfId="1196">
      <pivotArea outline="0" collapsedLevelsAreSubtotals="1" fieldPosition="0"/>
    </format>
    <format dxfId="1195">
      <pivotArea outline="0" collapsedLevelsAreSubtotals="1" fieldPosition="0"/>
    </format>
    <format dxfId="1194">
      <pivotArea type="all" dataOnly="0" outline="0" fieldPosition="0"/>
    </format>
    <format dxfId="1193">
      <pivotArea outline="0" collapsedLevelsAreSubtotals="1" fieldPosition="0"/>
    </format>
    <format dxfId="119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19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19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189">
      <pivotArea dataOnly="0" labelOnly="1" outline="0" fieldPosition="0">
        <references count="1">
          <reference field="4294967294" count="2">
            <x v="2"/>
            <x v="3"/>
          </reference>
        </references>
      </pivotArea>
    </format>
    <format dxfId="1188">
      <pivotArea field="3" type="button" dataOnly="0" labelOnly="1" outline="0" axis="axisPage" fieldPosition="0"/>
    </format>
    <format dxfId="1187">
      <pivotArea field="3" type="button" dataOnly="0" labelOnly="1" outline="0" axis="axisPage" fieldPosition="0"/>
    </format>
    <format dxfId="1186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1185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184">
      <pivotArea field="4" type="button" dataOnly="0" labelOnly="1" outline="0" axis="axisRow" fieldPosition="0"/>
    </format>
    <format dxfId="1183">
      <pivotArea collapsedLevelsAreSubtotals="1" fieldPosition="0">
        <references count="6">
          <reference field="4294967294" count="2" selected="0">
            <x v="1"/>
            <x v="2"/>
          </reference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1182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4">
            <x v="1"/>
            <x v="2"/>
            <x v="3"/>
            <x v="4"/>
          </reference>
        </references>
      </pivotArea>
    </format>
    <format dxfId="1181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4">
            <x v="1"/>
            <x v="2"/>
            <x v="3"/>
            <x v="4"/>
          </reference>
        </references>
      </pivotArea>
    </format>
    <format dxfId="1180">
      <pivotArea dataOnly="0" labelOnly="1" grandRow="1" outline="0" fieldPosition="0"/>
    </format>
    <format dxfId="1179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1178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1177">
      <pivotArea collapsedLevelsAreSubtotals="1" fieldPosition="0">
        <references count="1">
          <reference field="4" count="0"/>
        </references>
      </pivotArea>
    </format>
    <format dxfId="1176">
      <pivotArea collapsedLevelsAreSubtotals="1" fieldPosition="0">
        <references count="2">
          <reference field="4" count="0" selected="0"/>
          <reference field="5" count="0"/>
        </references>
      </pivotArea>
    </format>
    <format dxfId="1175">
      <pivotArea collapsedLevelsAreSubtotals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1174">
      <pivotArea collapsedLevelsAreSubtotals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1173">
      <pivotArea dataOnly="0" labelOnly="1" fieldPosition="0">
        <references count="1">
          <reference field="4" count="0"/>
        </references>
      </pivotArea>
    </format>
    <format dxfId="1172">
      <pivotArea dataOnly="0" labelOnly="1" fieldPosition="0">
        <references count="2">
          <reference field="4" count="0" selected="0"/>
          <reference field="5" count="0"/>
        </references>
      </pivotArea>
    </format>
    <format dxfId="1171">
      <pivotArea dataOnly="0" labelOnly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1170">
      <pivotArea dataOnly="0" labelOnly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1169">
      <pivotArea collapsedLevelsAreSubtotals="1" fieldPosition="0">
        <references count="1">
          <reference field="4" count="0"/>
        </references>
      </pivotArea>
    </format>
    <format dxfId="1168">
      <pivotArea collapsedLevelsAreSubtotals="1" fieldPosition="0">
        <references count="2">
          <reference field="4" count="0" selected="0"/>
          <reference field="5" count="0"/>
        </references>
      </pivotArea>
    </format>
    <format dxfId="1167">
      <pivotArea collapsedLevelsAreSubtotals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1166">
      <pivotArea collapsedLevelsAreSubtotals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1165">
      <pivotArea dataOnly="0" labelOnly="1" fieldPosition="0">
        <references count="1">
          <reference field="4" count="0"/>
        </references>
      </pivotArea>
    </format>
    <format dxfId="1164">
      <pivotArea dataOnly="0" labelOnly="1" fieldPosition="0">
        <references count="2">
          <reference field="4" count="0" selected="0"/>
          <reference field="5" count="0"/>
        </references>
      </pivotArea>
    </format>
    <format dxfId="1163">
      <pivotArea dataOnly="0" labelOnly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1162">
      <pivotArea dataOnly="0" labelOnly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1161">
      <pivotArea grandRow="1" outline="0" collapsedLevelsAreSubtotals="1" fieldPosition="0"/>
    </format>
    <format dxfId="1160">
      <pivotArea dataOnly="0" labelOnly="1" grandRow="1" outline="0" fieldPosition="0"/>
    </format>
    <format dxfId="1159">
      <pivotArea grandRow="1" outline="0" collapsedLevelsAreSubtotals="1" fieldPosition="0"/>
    </format>
    <format dxfId="1158">
      <pivotArea dataOnly="0" labelOnly="1" grandRow="1" outline="0" fieldPosition="0"/>
    </format>
    <format dxfId="1157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2"/>
          </reference>
        </references>
      </pivotArea>
    </format>
    <format dxfId="1156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1155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1154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1153">
      <pivotArea dataOnly="0" labelOnly="1" outline="0" fieldPosition="0">
        <references count="1">
          <reference field="3" count="0"/>
        </references>
      </pivotArea>
    </format>
    <format dxfId="1152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151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1150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1149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1148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1147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146">
      <pivotArea dataOnly="0" labelOnly="1" grandRow="1" outline="0" fieldPosition="0"/>
    </format>
    <format dxfId="1145">
      <pivotArea dataOnly="0" labelOnly="1" grandRow="1" outline="0" fieldPosition="0"/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5">
    <rowHierarchyUsage hierarchyUsage="24"/>
    <rowHierarchyUsage hierarchyUsage="25"/>
    <rowHierarchyUsage hierarchyUsage="26"/>
    <rowHierarchyUsage hierarchyUsage="27"/>
    <rowHierarchyUsage hierarchyUsage="2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name="Zaokretna tablica18" cacheId="21" applyNumberFormats="0" applyBorderFormats="0" applyFontFormats="0" applyPatternFormats="0" applyAlignmentFormats="0" applyWidthHeightFormats="1" dataCaption="Vrijednosti" tag="eeeaec37-cc3e-4661-9d96-16cb5fbccc7f" updatedVersion="6" minRefreshableVersion="3" subtotalHiddenItems="1" colGrandTotals="0" itemPrintTitles="1" createdVersion="8" indent="0" outline="1" outlineData="1" multipleFieldFilters="0" rowHeaderCaption="">
  <location ref="A35:M166" firstHeaderRow="0" firstDataRow="1" firstDataCol="1" rowPageCount="1" colPageCount="1"/>
  <pivotFields count="22"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9">
    <field x="4"/>
    <field x="5"/>
    <field x="6"/>
    <field x="7"/>
    <field x="8"/>
    <field x="11"/>
    <field x="9"/>
    <field x="21"/>
    <field x="10"/>
  </rowFields>
  <rowItems count="131">
    <i>
      <x/>
    </i>
    <i r="1">
      <x/>
    </i>
    <i r="2">
      <x/>
    </i>
    <i r="3">
      <x/>
    </i>
    <i r="4">
      <x/>
    </i>
    <i r="5">
      <x/>
    </i>
    <i r="6">
      <x/>
    </i>
    <i r="7">
      <x/>
    </i>
    <i r="8">
      <x/>
    </i>
    <i r="8">
      <x v="1"/>
    </i>
    <i r="7">
      <x v="1"/>
    </i>
    <i r="8">
      <x v="2"/>
    </i>
    <i r="7">
      <x v="2"/>
    </i>
    <i r="8">
      <x v="3"/>
    </i>
    <i r="6">
      <x v="1"/>
    </i>
    <i r="7">
      <x v="3"/>
    </i>
    <i r="8">
      <x v="4"/>
    </i>
    <i r="8">
      <x v="5"/>
    </i>
    <i r="8">
      <x v="6"/>
    </i>
    <i r="7">
      <x v="4"/>
    </i>
    <i r="8">
      <x v="7"/>
    </i>
    <i r="8">
      <x v="8"/>
    </i>
    <i r="8">
      <x v="9"/>
    </i>
    <i r="8">
      <x v="10"/>
    </i>
    <i r="8">
      <x v="11"/>
    </i>
    <i r="7">
      <x v="5"/>
    </i>
    <i r="8">
      <x v="12"/>
    </i>
    <i r="8">
      <x v="13"/>
    </i>
    <i r="8">
      <x v="14"/>
    </i>
    <i r="8">
      <x v="15"/>
    </i>
    <i r="8">
      <x v="16"/>
    </i>
    <i r="8">
      <x v="17"/>
    </i>
    <i r="8">
      <x v="18"/>
    </i>
    <i r="8">
      <x v="19"/>
    </i>
    <i r="7">
      <x v="6"/>
    </i>
    <i r="8">
      <x v="20"/>
    </i>
    <i r="8">
      <x v="21"/>
    </i>
    <i r="8">
      <x v="22"/>
    </i>
    <i r="8">
      <x v="23"/>
    </i>
    <i r="8">
      <x v="24"/>
    </i>
    <i r="8">
      <x v="25"/>
    </i>
    <i r="6">
      <x v="2"/>
    </i>
    <i r="7">
      <x v="7"/>
    </i>
    <i r="8">
      <x v="26"/>
    </i>
    <i r="6">
      <x v="3"/>
    </i>
    <i r="7">
      <x v="8"/>
    </i>
    <i r="8">
      <x v="27"/>
    </i>
    <i r="8">
      <x v="28"/>
    </i>
    <i r="8">
      <x v="29"/>
    </i>
    <i r="6">
      <x v="4"/>
    </i>
    <i r="7">
      <x v="9"/>
    </i>
    <i r="8">
      <x v="30"/>
    </i>
    <i r="5">
      <x v="1"/>
    </i>
    <i r="6">
      <x/>
    </i>
    <i r="7">
      <x v="1"/>
    </i>
    <i r="8">
      <x v="2"/>
    </i>
    <i r="6">
      <x v="1"/>
    </i>
    <i r="7">
      <x v="3"/>
    </i>
    <i r="8">
      <x v="4"/>
    </i>
    <i r="7">
      <x v="5"/>
    </i>
    <i r="8">
      <x v="12"/>
    </i>
    <i r="8">
      <x v="18"/>
    </i>
    <i r="7">
      <x v="6"/>
    </i>
    <i r="8">
      <x v="22"/>
    </i>
    <i r="6">
      <x v="3"/>
    </i>
    <i r="7">
      <x v="8"/>
    </i>
    <i r="8">
      <x v="28"/>
    </i>
    <i r="5">
      <x v="2"/>
    </i>
    <i r="6">
      <x v="4"/>
    </i>
    <i r="7">
      <x v="9"/>
    </i>
    <i r="8">
      <x v="30"/>
    </i>
    <i r="4">
      <x v="1"/>
    </i>
    <i r="5">
      <x/>
    </i>
    <i r="6">
      <x v="1"/>
    </i>
    <i r="7">
      <x v="5"/>
    </i>
    <i r="8">
      <x v="13"/>
    </i>
    <i r="8">
      <x v="16"/>
    </i>
    <i r="8">
      <x v="31"/>
    </i>
    <i r="6">
      <x v="5"/>
    </i>
    <i r="7">
      <x v="10"/>
    </i>
    <i r="8">
      <x v="32"/>
    </i>
    <i r="6">
      <x v="3"/>
    </i>
    <i r="7">
      <x v="8"/>
    </i>
    <i r="8">
      <x v="27"/>
    </i>
    <i r="5">
      <x v="1"/>
    </i>
    <i r="6">
      <x v="3"/>
    </i>
    <i r="7">
      <x v="8"/>
    </i>
    <i r="8">
      <x v="27"/>
    </i>
    <i r="4">
      <x v="2"/>
    </i>
    <i r="5">
      <x/>
    </i>
    <i r="6">
      <x v="1"/>
    </i>
    <i r="7">
      <x v="4"/>
    </i>
    <i r="8">
      <x v="8"/>
    </i>
    <i r="8">
      <x v="9"/>
    </i>
    <i r="8">
      <x v="10"/>
    </i>
    <i r="7">
      <x v="5"/>
    </i>
    <i r="8">
      <x v="13"/>
    </i>
    <i r="8">
      <x v="19"/>
    </i>
    <i r="7">
      <x v="6"/>
    </i>
    <i r="8">
      <x v="21"/>
    </i>
    <i r="6">
      <x v="6"/>
    </i>
    <i r="7">
      <x v="11"/>
    </i>
    <i r="8">
      <x v="33"/>
    </i>
    <i r="6">
      <x v="3"/>
    </i>
    <i r="7">
      <x v="12"/>
    </i>
    <i r="8">
      <x v="34"/>
    </i>
    <i r="4">
      <x v="3"/>
    </i>
    <i r="5">
      <x v="1"/>
    </i>
    <i r="6">
      <x/>
    </i>
    <i r="7">
      <x/>
    </i>
    <i r="8">
      <x/>
    </i>
    <i r="7">
      <x v="1"/>
    </i>
    <i r="8">
      <x v="2"/>
    </i>
    <i r="7">
      <x v="2"/>
    </i>
    <i r="8">
      <x v="3"/>
    </i>
    <i r="6">
      <x v="1"/>
    </i>
    <i r="7">
      <x v="3"/>
    </i>
    <i r="8">
      <x v="4"/>
    </i>
    <i r="7">
      <x v="4"/>
    </i>
    <i r="8">
      <x v="7"/>
    </i>
    <i r="7">
      <x v="5"/>
    </i>
    <i r="8">
      <x v="12"/>
    </i>
    <i r="8">
      <x v="14"/>
    </i>
    <i r="8">
      <x v="16"/>
    </i>
    <i r="8">
      <x v="18"/>
    </i>
    <i r="7">
      <x v="13"/>
    </i>
    <i r="8">
      <x v="35"/>
    </i>
    <i r="7">
      <x v="6"/>
    </i>
    <i r="8">
      <x v="22"/>
    </i>
    <i r="8">
      <x v="25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3" hier="30" name="[BazaZaUpit].[Konto Broj i Naziv 1].[All]" cap="All"/>
  </pageFields>
  <dataFields count="12">
    <dataField fld="19" subtotal="count" baseField="0" baseItem="0"/>
    <dataField fld="0" subtotal="count" baseField="0" baseItem="0"/>
    <dataField fld="1" subtotal="count" baseField="0" baseItem="0"/>
    <dataField fld="2" subtotal="count" baseField="0" baseItem="0" numFmtId="4"/>
    <dataField fld="12" subtotal="count" baseField="0" baseItem="0"/>
    <dataField fld="13" subtotal="count" baseField="0" baseItem="0"/>
    <dataField fld="14" subtotal="count" baseField="0" baseItem="0"/>
    <dataField fld="15" subtotal="count" baseField="0" baseItem="0"/>
    <dataField fld="16" subtotal="count" baseField="0" baseItem="0"/>
    <dataField fld="17" subtotal="count" baseField="0" baseItem="0"/>
    <dataField fld="18" subtotal="count" baseField="0" baseItem="0"/>
    <dataField fld="20" subtotal="count" baseField="0" baseItem="0"/>
  </dataFields>
  <formats count="216">
    <format dxfId="1414">
      <pivotArea type="all" dataOnly="0" outline="0" fieldPosition="0"/>
    </format>
    <format dxfId="1413">
      <pivotArea type="all" dataOnly="0" outline="0" fieldPosition="0"/>
    </format>
    <format dxfId="1412">
      <pivotArea outline="0" collapsedLevelsAreSubtotals="1" fieldPosition="0"/>
    </format>
    <format dxfId="1411">
      <pivotArea outline="0" collapsedLevelsAreSubtotals="1" fieldPosition="0"/>
    </format>
    <format dxfId="1410">
      <pivotArea type="all" dataOnly="0" outline="0" fieldPosition="0"/>
    </format>
    <format dxfId="1409">
      <pivotArea outline="0" collapsedLevelsAreSubtotals="1" fieldPosition="0"/>
    </format>
    <format dxfId="140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40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40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405">
      <pivotArea dataOnly="0" labelOnly="1" outline="0" fieldPosition="0">
        <references count="1">
          <reference field="4294967294" count="2">
            <x v="2"/>
            <x v="3"/>
          </reference>
        </references>
      </pivotArea>
    </format>
    <format dxfId="1404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1403">
      <pivotArea field="3" type="button" dataOnly="0" labelOnly="1" outline="0" axis="axisPage" fieldPosition="0"/>
    </format>
    <format dxfId="1402">
      <pivotArea field="3" type="button" dataOnly="0" labelOnly="1" outline="0" axis="axisPage" fieldPosition="0"/>
    </format>
    <format dxfId="1401">
      <pivotArea collapsedLevelsAreSubtotals="1" fieldPosition="0">
        <references count="2">
          <reference field="4" count="0" selected="0"/>
          <reference field="5" count="0"/>
        </references>
      </pivotArea>
    </format>
    <format dxfId="1400">
      <pivotArea collapsedLevelsAreSubtotals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1399">
      <pivotArea collapsedLevelsAreSubtotals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1398">
      <pivotArea dataOnly="0" labelOnly="1" fieldPosition="0">
        <references count="2">
          <reference field="4" count="0" selected="0"/>
          <reference field="5" count="0"/>
        </references>
      </pivotArea>
    </format>
    <format dxfId="1397">
      <pivotArea dataOnly="0" labelOnly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1396">
      <pivotArea dataOnly="0" labelOnly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1395">
      <pivotArea collapsedLevelsAreSubtotals="1" fieldPosition="0">
        <references count="2">
          <reference field="4" count="0" selected="0"/>
          <reference field="5" count="0"/>
        </references>
      </pivotArea>
    </format>
    <format dxfId="1394">
      <pivotArea collapsedLevelsAreSubtotals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1393">
      <pivotArea collapsedLevelsAreSubtotals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1392">
      <pivotArea dataOnly="0" labelOnly="1" fieldPosition="0">
        <references count="2">
          <reference field="4" count="0" selected="0"/>
          <reference field="5" count="0"/>
        </references>
      </pivotArea>
    </format>
    <format dxfId="1391">
      <pivotArea dataOnly="0" labelOnly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1390">
      <pivotArea dataOnly="0" labelOnly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1389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1388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1"/>
          </reference>
        </references>
      </pivotArea>
    </format>
    <format dxfId="1387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2"/>
          </reference>
        </references>
      </pivotArea>
    </format>
    <format dxfId="1386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3"/>
          </reference>
        </references>
      </pivotArea>
    </format>
    <format dxfId="1385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4"/>
          </reference>
        </references>
      </pivotArea>
    </format>
    <format dxfId="1384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1383">
      <pivotArea grandRow="1" outline="0" collapsedLevelsAreSubtotals="1" fieldPosition="0"/>
    </format>
    <format dxfId="1382">
      <pivotArea dataOnly="0" labelOnly="1" grandRow="1" outline="0" fieldPosition="0"/>
    </format>
    <format dxfId="1381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11" count="1">
            <x v="0"/>
          </reference>
        </references>
      </pivotArea>
    </format>
    <format dxfId="1380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11" count="1">
            <x v="1"/>
          </reference>
        </references>
      </pivotArea>
    </format>
    <format dxfId="1379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11" count="1">
            <x v="2"/>
          </reference>
        </references>
      </pivotArea>
    </format>
    <format dxfId="1378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1377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11" count="1">
            <x v="0"/>
          </reference>
        </references>
      </pivotArea>
    </format>
    <format dxfId="1376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11" count="1">
            <x v="1"/>
          </reference>
        </references>
      </pivotArea>
    </format>
    <format dxfId="1375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11" count="2">
            <x v="0"/>
            <x v="1"/>
          </reference>
        </references>
      </pivotArea>
    </format>
    <format dxfId="1374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11" count="1">
            <x v="0"/>
          </reference>
        </references>
      </pivotArea>
    </format>
    <format dxfId="1373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11" count="1">
            <x v="0"/>
          </reference>
        </references>
      </pivotArea>
    </format>
    <format dxfId="1372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11" count="1">
            <x v="1"/>
          </reference>
        </references>
      </pivotArea>
    </format>
    <format dxfId="1371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11" count="1">
            <x v="1"/>
          </reference>
        </references>
      </pivotArea>
    </format>
    <format dxfId="1370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11" count="1">
            <x v="3"/>
          </reference>
        </references>
      </pivotArea>
    </format>
    <format dxfId="1369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11" count="1">
            <x v="4"/>
          </reference>
        </references>
      </pivotArea>
    </format>
    <format dxfId="1368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11" count="2">
            <x v="3"/>
            <x v="4"/>
          </reference>
        </references>
      </pivotArea>
    </format>
    <format dxfId="1367">
      <pivotArea field="4" type="button" dataOnly="0" labelOnly="1" outline="0" axis="axisRow" fieldPosition="0"/>
    </format>
    <format dxfId="1366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1365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364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363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6"/>
          </reference>
          <reference field="11" count="1" selected="0">
            <x v="0"/>
          </reference>
        </references>
      </pivotArea>
    </format>
    <format dxfId="1362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2"/>
          </reference>
          <reference field="11" count="1" selected="0">
            <x v="0"/>
          </reference>
        </references>
      </pivotArea>
    </format>
    <format dxfId="136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3"/>
          </reference>
          <reference field="11" count="1" selected="0">
            <x v="0"/>
          </reference>
        </references>
      </pivotArea>
    </format>
    <format dxfId="1360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4"/>
          </reference>
          <reference field="11" count="1" selected="0">
            <x v="0"/>
          </reference>
        </references>
      </pivotArea>
    </format>
    <format dxfId="1359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6">
            <x v="0"/>
            <x v="1"/>
            <x v="2"/>
            <x v="3"/>
            <x v="4"/>
            <x v="6"/>
          </reference>
          <reference field="11" count="1" selected="0">
            <x v="0"/>
          </reference>
        </references>
      </pivotArea>
    </format>
    <format dxfId="1358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357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3"/>
          </reference>
          <reference field="11" count="1" selected="0">
            <x v="1"/>
          </reference>
        </references>
      </pivotArea>
    </format>
    <format dxfId="1356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2">
            <x v="1"/>
            <x v="3"/>
          </reference>
          <reference field="11" count="1" selected="0">
            <x v="1"/>
          </reference>
        </references>
      </pivotArea>
    </format>
    <format dxfId="1355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4"/>
          </reference>
          <reference field="11" count="1" selected="0">
            <x v="2"/>
          </reference>
        </references>
      </pivotArea>
    </format>
    <format dxfId="1354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4"/>
          </reference>
          <reference field="11" count="1" selected="0">
            <x v="2"/>
          </reference>
        </references>
      </pivotArea>
    </format>
    <format dxfId="1353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352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5"/>
          </reference>
          <reference field="11" count="1" selected="0">
            <x v="0"/>
          </reference>
        </references>
      </pivotArea>
    </format>
    <format dxfId="135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3"/>
          </reference>
          <reference field="11" count="1" selected="0">
            <x v="0"/>
          </reference>
        </references>
      </pivotArea>
    </format>
    <format dxfId="1350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3">
            <x v="1"/>
            <x v="3"/>
            <x v="5"/>
          </reference>
          <reference field="11" count="1" selected="0">
            <x v="0"/>
          </reference>
        </references>
      </pivotArea>
    </format>
    <format dxfId="1349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3"/>
          </reference>
          <reference field="11" count="1" selected="0">
            <x v="1"/>
          </reference>
        </references>
      </pivotArea>
    </format>
    <format dxfId="1348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3"/>
          </reference>
          <reference field="11" count="1" selected="0">
            <x v="1"/>
          </reference>
        </references>
      </pivotArea>
    </format>
    <format dxfId="1347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346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>
            <x v="6"/>
          </reference>
          <reference field="11" count="1" selected="0">
            <x v="0"/>
          </reference>
        </references>
      </pivotArea>
    </format>
    <format dxfId="1345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>
            <x v="3"/>
          </reference>
          <reference field="11" count="1" selected="0">
            <x v="0"/>
          </reference>
        </references>
      </pivotArea>
    </format>
    <format dxfId="1344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3">
            <x v="1"/>
            <x v="3"/>
            <x v="6"/>
          </reference>
          <reference field="11" count="1" selected="0">
            <x v="0"/>
          </reference>
        </references>
      </pivotArea>
    </format>
    <format dxfId="1343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342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34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6"/>
          </reference>
          <reference field="11" count="1" selected="0">
            <x v="1"/>
          </reference>
        </references>
      </pivotArea>
    </format>
    <format dxfId="1340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3"/>
          </reference>
          <reference field="11" count="1" selected="0">
            <x v="1"/>
          </reference>
        </references>
      </pivotArea>
    </format>
    <format dxfId="1339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4">
            <x v="0"/>
            <x v="1"/>
            <x v="3"/>
            <x v="6"/>
          </reference>
          <reference field="11" count="1" selected="0">
            <x v="1"/>
          </reference>
        </references>
      </pivotArea>
    </format>
    <format dxfId="1338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>
            <x v="0"/>
          </reference>
          <reference field="11" count="1" selected="0">
            <x v="3"/>
          </reference>
        </references>
      </pivotArea>
    </format>
    <format dxfId="1337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>
            <x v="1"/>
          </reference>
          <reference field="11" count="1" selected="0">
            <x v="3"/>
          </reference>
        </references>
      </pivotArea>
    </format>
    <format dxfId="1336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>
            <x v="5"/>
          </reference>
          <reference field="11" count="1" selected="0">
            <x v="3"/>
          </reference>
        </references>
      </pivotArea>
    </format>
    <format dxfId="1335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>
            <x v="3"/>
          </reference>
          <reference field="11" count="1" selected="0">
            <x v="3"/>
          </reference>
        </references>
      </pivotArea>
    </format>
    <format dxfId="1334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>
            <x v="4"/>
          </reference>
          <reference field="11" count="1" selected="0">
            <x v="3"/>
          </reference>
        </references>
      </pivotArea>
    </format>
    <format dxfId="1333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5">
            <x v="0"/>
            <x v="1"/>
            <x v="3"/>
            <x v="4"/>
            <x v="5"/>
          </reference>
          <reference field="11" count="1" selected="0">
            <x v="3"/>
          </reference>
        </references>
      </pivotArea>
    </format>
    <format dxfId="1332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>
            <x v="0"/>
          </reference>
          <reference field="11" count="1" selected="0">
            <x v="4"/>
          </reference>
        </references>
      </pivotArea>
    </format>
    <format dxfId="133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>
            <x v="1"/>
          </reference>
          <reference field="11" count="1" selected="0">
            <x v="4"/>
          </reference>
        </references>
      </pivotArea>
    </format>
    <format dxfId="1330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>
            <x v="5"/>
          </reference>
          <reference field="11" count="1" selected="0">
            <x v="4"/>
          </reference>
        </references>
      </pivotArea>
    </format>
    <format dxfId="1329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>
            <x v="3"/>
          </reference>
          <reference field="11" count="1" selected="0">
            <x v="4"/>
          </reference>
        </references>
      </pivotArea>
    </format>
    <format dxfId="1328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>
            <x v="4"/>
          </reference>
          <reference field="11" count="1" selected="0">
            <x v="4"/>
          </reference>
        </references>
      </pivotArea>
    </format>
    <format dxfId="1327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5">
            <x v="0"/>
            <x v="1"/>
            <x v="3"/>
            <x v="4"/>
            <x v="5"/>
          </reference>
          <reference field="11" count="1" selected="0">
            <x v="4"/>
          </reference>
        </references>
      </pivotArea>
    </format>
    <format dxfId="1326">
      <pivotArea collapsedLevelsAreSubtotals="1" fieldPosition="0">
        <references count="1">
          <reference field="4" count="0"/>
        </references>
      </pivotArea>
    </format>
    <format dxfId="1325">
      <pivotArea collapsedLevelsAreSubtotals="1" fieldPosition="0">
        <references count="2">
          <reference field="4" count="0" selected="0"/>
          <reference field="5" count="0"/>
        </references>
      </pivotArea>
    </format>
    <format dxfId="1324">
      <pivotArea collapsedLevelsAreSubtotals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1323">
      <pivotArea collapsedLevelsAreSubtotals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1322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1321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1"/>
          </reference>
        </references>
      </pivotArea>
    </format>
    <format dxfId="1320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2"/>
          </reference>
        </references>
      </pivotArea>
    </format>
    <format dxfId="1319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3"/>
          </reference>
        </references>
      </pivotArea>
    </format>
    <format dxfId="1318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4"/>
          </reference>
        </references>
      </pivotArea>
    </format>
    <format dxfId="1317">
      <pivotArea dataOnly="0" labelOnly="1" fieldPosition="0">
        <references count="1">
          <reference field="4" count="0"/>
        </references>
      </pivotArea>
    </format>
    <format dxfId="1316">
      <pivotArea dataOnly="0" labelOnly="1" fieldPosition="0">
        <references count="2">
          <reference field="4" count="0" selected="0"/>
          <reference field="5" count="0"/>
        </references>
      </pivotArea>
    </format>
    <format dxfId="1315">
      <pivotArea dataOnly="0" labelOnly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1314">
      <pivotArea dataOnly="0" labelOnly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1313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1312">
      <pivotArea collapsedLevelsAreSubtotals="1" fieldPosition="0">
        <references count="1">
          <reference field="4" count="0"/>
        </references>
      </pivotArea>
    </format>
    <format dxfId="1311">
      <pivotArea collapsedLevelsAreSubtotals="1" fieldPosition="0">
        <references count="2">
          <reference field="4" count="0" selected="0"/>
          <reference field="5" count="0"/>
        </references>
      </pivotArea>
    </format>
    <format dxfId="1310">
      <pivotArea collapsedLevelsAreSubtotals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1309">
      <pivotArea collapsedLevelsAreSubtotals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1308">
      <pivotArea dataOnly="0" labelOnly="1" fieldPosition="0">
        <references count="1">
          <reference field="4" count="0"/>
        </references>
      </pivotArea>
    </format>
    <format dxfId="1307">
      <pivotArea dataOnly="0" labelOnly="1" fieldPosition="0">
        <references count="2">
          <reference field="4" count="0" selected="0"/>
          <reference field="5" count="0"/>
        </references>
      </pivotArea>
    </format>
    <format dxfId="1306">
      <pivotArea dataOnly="0" labelOnly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1305">
      <pivotArea dataOnly="0" labelOnly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1304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303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302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6"/>
          </reference>
          <reference field="11" count="1" selected="0">
            <x v="0"/>
          </reference>
        </references>
      </pivotArea>
    </format>
    <format dxfId="130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2"/>
          </reference>
          <reference field="11" count="1" selected="0">
            <x v="0"/>
          </reference>
        </references>
      </pivotArea>
    </format>
    <format dxfId="1300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3"/>
          </reference>
          <reference field="11" count="1" selected="0">
            <x v="0"/>
          </reference>
        </references>
      </pivotArea>
    </format>
    <format dxfId="1299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4"/>
          </reference>
          <reference field="11" count="1" selected="0">
            <x v="0"/>
          </reference>
        </references>
      </pivotArea>
    </format>
    <format dxfId="1298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6">
            <x v="0"/>
            <x v="1"/>
            <x v="2"/>
            <x v="3"/>
            <x v="4"/>
            <x v="6"/>
          </reference>
          <reference field="11" count="1" selected="0">
            <x v="0"/>
          </reference>
        </references>
      </pivotArea>
    </format>
    <format dxfId="1297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296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3"/>
          </reference>
          <reference field="11" count="1" selected="0">
            <x v="1"/>
          </reference>
        </references>
      </pivotArea>
    </format>
    <format dxfId="1295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2">
            <x v="1"/>
            <x v="3"/>
          </reference>
          <reference field="11" count="1" selected="0">
            <x v="1"/>
          </reference>
        </references>
      </pivotArea>
    </format>
    <format dxfId="1294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4"/>
          </reference>
          <reference field="11" count="1" selected="0">
            <x v="2"/>
          </reference>
        </references>
      </pivotArea>
    </format>
    <format dxfId="1293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4"/>
          </reference>
          <reference field="11" count="1" selected="0">
            <x v="2"/>
          </reference>
        </references>
      </pivotArea>
    </format>
    <format dxfId="1292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29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5"/>
          </reference>
          <reference field="11" count="1" selected="0">
            <x v="0"/>
          </reference>
        </references>
      </pivotArea>
    </format>
    <format dxfId="1290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3"/>
          </reference>
          <reference field="11" count="1" selected="0">
            <x v="0"/>
          </reference>
        </references>
      </pivotArea>
    </format>
    <format dxfId="1289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3">
            <x v="1"/>
            <x v="3"/>
            <x v="5"/>
          </reference>
          <reference field="11" count="1" selected="0">
            <x v="0"/>
          </reference>
        </references>
      </pivotArea>
    </format>
    <format dxfId="1288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3"/>
          </reference>
          <reference field="11" count="1" selected="0">
            <x v="1"/>
          </reference>
        </references>
      </pivotArea>
    </format>
    <format dxfId="1287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3"/>
          </reference>
          <reference field="11" count="1" selected="0">
            <x v="1"/>
          </reference>
        </references>
      </pivotArea>
    </format>
    <format dxfId="1286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285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>
            <x v="6"/>
          </reference>
          <reference field="11" count="1" selected="0">
            <x v="0"/>
          </reference>
        </references>
      </pivotArea>
    </format>
    <format dxfId="1284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>
            <x v="3"/>
          </reference>
          <reference field="11" count="1" selected="0">
            <x v="0"/>
          </reference>
        </references>
      </pivotArea>
    </format>
    <format dxfId="1283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3">
            <x v="1"/>
            <x v="3"/>
            <x v="6"/>
          </reference>
          <reference field="11" count="1" selected="0">
            <x v="0"/>
          </reference>
        </references>
      </pivotArea>
    </format>
    <format dxfId="1282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128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280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6"/>
          </reference>
          <reference field="11" count="1" selected="0">
            <x v="1"/>
          </reference>
        </references>
      </pivotArea>
    </format>
    <format dxfId="1279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1">
            <x v="3"/>
          </reference>
          <reference field="11" count="1" selected="0">
            <x v="1"/>
          </reference>
        </references>
      </pivotArea>
    </format>
    <format dxfId="1278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9" count="4">
            <x v="0"/>
            <x v="1"/>
            <x v="3"/>
            <x v="6"/>
          </reference>
          <reference field="11" count="1" selected="0">
            <x v="1"/>
          </reference>
        </references>
      </pivotArea>
    </format>
    <format dxfId="1277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>
            <x v="0"/>
          </reference>
          <reference field="11" count="1" selected="0">
            <x v="3"/>
          </reference>
        </references>
      </pivotArea>
    </format>
    <format dxfId="1276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>
            <x v="1"/>
          </reference>
          <reference field="11" count="1" selected="0">
            <x v="3"/>
          </reference>
        </references>
      </pivotArea>
    </format>
    <format dxfId="1275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>
            <x v="5"/>
          </reference>
          <reference field="11" count="1" selected="0">
            <x v="3"/>
          </reference>
        </references>
      </pivotArea>
    </format>
    <format dxfId="1274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>
            <x v="3"/>
          </reference>
          <reference field="11" count="1" selected="0">
            <x v="3"/>
          </reference>
        </references>
      </pivotArea>
    </format>
    <format dxfId="1273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>
            <x v="4"/>
          </reference>
          <reference field="11" count="1" selected="0">
            <x v="3"/>
          </reference>
        </references>
      </pivotArea>
    </format>
    <format dxfId="1272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5">
            <x v="0"/>
            <x v="1"/>
            <x v="3"/>
            <x v="4"/>
            <x v="5"/>
          </reference>
          <reference field="11" count="1" selected="0">
            <x v="3"/>
          </reference>
        </references>
      </pivotArea>
    </format>
    <format dxfId="127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>
            <x v="0"/>
          </reference>
          <reference field="11" count="1" selected="0">
            <x v="4"/>
          </reference>
        </references>
      </pivotArea>
    </format>
    <format dxfId="1270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>
            <x v="1"/>
          </reference>
          <reference field="11" count="1" selected="0">
            <x v="4"/>
          </reference>
        </references>
      </pivotArea>
    </format>
    <format dxfId="1269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>
            <x v="5"/>
          </reference>
          <reference field="11" count="1" selected="0">
            <x v="4"/>
          </reference>
        </references>
      </pivotArea>
    </format>
    <format dxfId="1268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>
            <x v="3"/>
          </reference>
          <reference field="11" count="1" selected="0">
            <x v="4"/>
          </reference>
        </references>
      </pivotArea>
    </format>
    <format dxfId="1267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1">
            <x v="4"/>
          </reference>
          <reference field="11" count="1" selected="0">
            <x v="4"/>
          </reference>
        </references>
      </pivotArea>
    </format>
    <format dxfId="1266">
      <pivotArea dataOnly="0" labelOnly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9" count="5">
            <x v="0"/>
            <x v="1"/>
            <x v="3"/>
            <x v="4"/>
            <x v="5"/>
          </reference>
          <reference field="11" count="1" selected="0">
            <x v="4"/>
          </reference>
        </references>
      </pivotArea>
    </format>
    <format dxfId="1265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1264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1"/>
          </reference>
        </references>
      </pivotArea>
    </format>
    <format dxfId="1263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2"/>
          </reference>
        </references>
      </pivotArea>
    </format>
    <format dxfId="1262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3"/>
          </reference>
        </references>
      </pivotArea>
    </format>
    <format dxfId="1261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4"/>
          </reference>
        </references>
      </pivotArea>
    </format>
    <format dxfId="1260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1259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11" count="1">
            <x v="0"/>
          </reference>
        </references>
      </pivotArea>
    </format>
    <format dxfId="1258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11" count="1">
            <x v="1"/>
          </reference>
        </references>
      </pivotArea>
    </format>
    <format dxfId="1257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11" count="1">
            <x v="2"/>
          </reference>
        </references>
      </pivotArea>
    </format>
    <format dxfId="1256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1255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11" count="1">
            <x v="0"/>
          </reference>
        </references>
      </pivotArea>
    </format>
    <format dxfId="1254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11" count="1">
            <x v="1"/>
          </reference>
        </references>
      </pivotArea>
    </format>
    <format dxfId="1253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11" count="2">
            <x v="0"/>
            <x v="1"/>
          </reference>
        </references>
      </pivotArea>
    </format>
    <format dxfId="1252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11" count="1">
            <x v="0"/>
          </reference>
        </references>
      </pivotArea>
    </format>
    <format dxfId="1251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11" count="1">
            <x v="0"/>
          </reference>
        </references>
      </pivotArea>
    </format>
    <format dxfId="1250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11" count="1">
            <x v="1"/>
          </reference>
        </references>
      </pivotArea>
    </format>
    <format dxfId="1249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3"/>
          </reference>
          <reference field="11" count="1">
            <x v="1"/>
          </reference>
        </references>
      </pivotArea>
    </format>
    <format dxfId="1248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11" count="1">
            <x v="3"/>
          </reference>
        </references>
      </pivotArea>
    </format>
    <format dxfId="1247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11" count="1">
            <x v="4"/>
          </reference>
        </references>
      </pivotArea>
    </format>
    <format dxfId="1246">
      <pivotArea dataOnly="0" labelOnly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4"/>
          </reference>
          <reference field="11" count="2">
            <x v="3"/>
            <x v="4"/>
          </reference>
        </references>
      </pivotArea>
    </format>
    <format dxfId="1245">
      <pivotArea dataOnly="0" labelOnly="1" fieldPosition="0">
        <references count="1">
          <reference field="8" count="0"/>
        </references>
      </pivotArea>
    </format>
    <format dxfId="1244">
      <pivotArea dataOnly="0" labelOnly="1" fieldPosition="0">
        <references count="1">
          <reference field="11" count="0"/>
        </references>
      </pivotArea>
    </format>
    <format dxfId="1243">
      <pivotArea dataOnly="0" labelOnly="1" fieldPosition="0">
        <references count="1">
          <reference field="9" count="0"/>
        </references>
      </pivotArea>
    </format>
    <format dxfId="1242">
      <pivotArea dataOnly="0" labelOnly="1" fieldPosition="0">
        <references count="1">
          <reference field="10" count="0"/>
        </references>
      </pivotArea>
    </format>
    <format dxfId="1241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124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239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1238">
      <pivotArea collapsedLevelsAreSubtotals="1" fieldPosition="0">
        <references count="8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0"/>
          </reference>
          <reference field="10" count="4">
            <x v="0"/>
            <x v="1"/>
            <x v="2"/>
            <x v="3"/>
          </reference>
          <reference field="11" count="1" selected="0">
            <x v="0"/>
          </reference>
        </references>
      </pivotArea>
    </format>
    <format dxfId="1237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236">
      <pivotArea collapsedLevelsAreSubtotals="1" fieldPosition="0">
        <references count="8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1"/>
          </reference>
          <reference field="10" count="2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  <reference field="11" count="1" selected="0">
            <x v="0"/>
          </reference>
        </references>
      </pivotArea>
    </format>
    <format dxfId="1235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2"/>
          </reference>
          <reference field="11" count="1" selected="0">
            <x v="0"/>
          </reference>
        </references>
      </pivotArea>
    </format>
    <format dxfId="1234">
      <pivotArea collapsedLevelsAreSubtotals="1" fieldPosition="0">
        <references count="8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2"/>
          </reference>
          <reference field="10" count="1">
            <x v="26"/>
          </reference>
          <reference field="11" count="1" selected="0">
            <x v="0"/>
          </reference>
        </references>
      </pivotArea>
    </format>
    <format dxfId="1233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3"/>
          </reference>
          <reference field="11" count="1" selected="0">
            <x v="0"/>
          </reference>
        </references>
      </pivotArea>
    </format>
    <format dxfId="1232">
      <pivotArea collapsedLevelsAreSubtotals="1" fieldPosition="0">
        <references count="8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3"/>
          </reference>
          <reference field="10" count="3">
            <x v="27"/>
            <x v="28"/>
            <x v="29"/>
          </reference>
          <reference field="11" count="1" selected="0">
            <x v="0"/>
          </reference>
        </references>
      </pivotArea>
    </format>
    <format dxfId="1231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4"/>
          </reference>
          <reference field="11" count="1" selected="0">
            <x v="0"/>
          </reference>
        </references>
      </pivotArea>
    </format>
    <format dxfId="1230">
      <pivotArea collapsedLevelsAreSubtotals="1" fieldPosition="0">
        <references count="8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4"/>
          </reference>
          <reference field="10" count="1">
            <x v="30"/>
          </reference>
          <reference field="11" count="1" selected="0">
            <x v="0"/>
          </reference>
        </references>
      </pivotArea>
    </format>
    <format dxfId="1229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11" count="1">
            <x v="1"/>
          </reference>
        </references>
      </pivotArea>
    </format>
    <format dxfId="1228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1227">
      <pivotArea collapsedLevelsAreSubtotals="1" fieldPosition="0">
        <references count="8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1"/>
          </reference>
          <reference field="10" count="4">
            <x v="4"/>
            <x v="12"/>
            <x v="18"/>
            <x v="22"/>
          </reference>
          <reference field="11" count="1" selected="0">
            <x v="1"/>
          </reference>
        </references>
      </pivotArea>
    </format>
    <format dxfId="1226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3"/>
          </reference>
          <reference field="11" count="1" selected="0">
            <x v="1"/>
          </reference>
        </references>
      </pivotArea>
    </format>
    <format dxfId="1225">
      <pivotArea collapsedLevelsAreSubtotals="1" fieldPosition="0">
        <references count="8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3"/>
          </reference>
          <reference field="10" count="1">
            <x v="28"/>
          </reference>
          <reference field="11" count="1" selected="0">
            <x v="1"/>
          </reference>
        </references>
      </pivotArea>
    </format>
    <format dxfId="1224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11" count="1">
            <x v="2"/>
          </reference>
        </references>
      </pivotArea>
    </format>
    <format dxfId="1223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>
            <x v="4"/>
          </reference>
          <reference field="11" count="1" selected="0">
            <x v="2"/>
          </reference>
        </references>
      </pivotArea>
    </format>
    <format dxfId="1222">
      <pivotArea collapsedLevelsAreSubtotals="1" fieldPosition="0">
        <references count="8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0"/>
          </reference>
          <reference field="9" count="1" selected="0">
            <x v="4"/>
          </reference>
          <reference field="10" count="1">
            <x v="30"/>
          </reference>
          <reference field="11" count="1" selected="0">
            <x v="2"/>
          </reference>
        </references>
      </pivotArea>
    </format>
    <format dxfId="1221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1"/>
          </reference>
        </references>
      </pivotArea>
    </format>
    <format dxfId="1220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11" count="1">
            <x v="0"/>
          </reference>
        </references>
      </pivotArea>
    </format>
    <format dxfId="1219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218">
      <pivotArea collapsedLevelsAreSubtotals="1" fieldPosition="0">
        <references count="8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 selected="0">
            <x v="1"/>
          </reference>
          <reference field="10" count="3">
            <x v="13"/>
            <x v="16"/>
            <x v="31"/>
          </reference>
          <reference field="11" count="1" selected="0">
            <x v="0"/>
          </reference>
        </references>
      </pivotArea>
    </format>
    <format dxfId="1217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3"/>
          </reference>
          <reference field="11" count="1" selected="0">
            <x v="0"/>
          </reference>
        </references>
      </pivotArea>
    </format>
    <format dxfId="1216">
      <pivotArea collapsedLevelsAreSubtotals="1" fieldPosition="0">
        <references count="8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 selected="0">
            <x v="3"/>
          </reference>
          <reference field="10" count="1">
            <x v="27"/>
          </reference>
          <reference field="11" count="1" selected="0">
            <x v="0"/>
          </reference>
        </references>
      </pivotArea>
    </format>
    <format dxfId="1215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11" count="1">
            <x v="1"/>
          </reference>
        </references>
      </pivotArea>
    </format>
    <format dxfId="1214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>
            <x v="3"/>
          </reference>
          <reference field="11" count="1" selected="0">
            <x v="1"/>
          </reference>
        </references>
      </pivotArea>
    </format>
    <format dxfId="1213">
      <pivotArea collapsedLevelsAreSubtotals="1" fieldPosition="0">
        <references count="8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1"/>
          </reference>
          <reference field="9" count="1" selected="0">
            <x v="3"/>
          </reference>
          <reference field="10" count="1">
            <x v="27"/>
          </reference>
          <reference field="11" count="1" selected="0">
            <x v="1"/>
          </reference>
        </references>
      </pivotArea>
    </format>
    <format dxfId="1212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2"/>
          </reference>
        </references>
      </pivotArea>
    </format>
    <format dxfId="1211">
      <pivotArea collapsedLevelsAreSubtotals="1" fieldPosition="0">
        <references count="6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11" count="1">
            <x v="0"/>
          </reference>
        </references>
      </pivotArea>
    </format>
    <format dxfId="1210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1209">
      <pivotArea collapsedLevelsAreSubtotals="1" fieldPosition="0">
        <references count="8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1"/>
          </reference>
          <reference field="10" count="6">
            <x v="8"/>
            <x v="9"/>
            <x v="10"/>
            <x v="13"/>
            <x v="19"/>
            <x v="21"/>
          </reference>
          <reference field="11" count="1" selected="0">
            <x v="0"/>
          </reference>
        </references>
      </pivotArea>
    </format>
    <format dxfId="1208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>
            <x v="6"/>
          </reference>
          <reference field="11" count="1" selected="0">
            <x v="0"/>
          </reference>
        </references>
      </pivotArea>
    </format>
    <format dxfId="1207">
      <pivotArea collapsedLevelsAreSubtotals="1" fieldPosition="0">
        <references count="8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6"/>
          </reference>
          <reference field="10" count="1">
            <x v="33"/>
          </reference>
          <reference field="11" count="1" selected="0">
            <x v="0"/>
          </reference>
        </references>
      </pivotArea>
    </format>
    <format dxfId="1206">
      <pivotArea collapsedLevelsAreSubtotals="1" fieldPosition="0">
        <references count="7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>
            <x v="3"/>
          </reference>
          <reference field="11" count="1" selected="0">
            <x v="0"/>
          </reference>
        </references>
      </pivotArea>
    </format>
    <format dxfId="1205">
      <pivotArea collapsedLevelsAreSubtotals="1" fieldPosition="0">
        <references count="8">
          <reference field="4" count="0" selected="0"/>
          <reference field="5" count="0" selected="0"/>
          <reference field="6" count="0" selected="0"/>
          <reference field="7" count="0" selected="0"/>
          <reference field="8" count="1" selected="0">
            <x v="2"/>
          </reference>
          <reference field="9" count="1" selected="0">
            <x v="3"/>
          </reference>
          <reference field="10" count="1">
            <x v="34"/>
          </reference>
          <reference field="11" count="1" selected="0">
            <x v="0"/>
          </reference>
        </references>
      </pivotArea>
    </format>
    <format dxfId="1204">
      <pivotArea dataOnly="0" labelOnly="1" grandRow="1" outline="0" fieldPosition="0"/>
    </format>
    <format dxfId="1203">
      <pivotArea dataOnly="0" labelOnly="1" grandRow="1" outline="0" fieldPosition="0"/>
    </format>
    <format dxfId="1202">
      <pivotArea grandRow="1" outline="0" collapsedLevelsAreSubtotals="1" fieldPosition="0"/>
    </format>
    <format dxfId="1201">
      <pivotArea dataOnly="0" labelOnly="1" grandRow="1" outline="0" fieldPosition="0"/>
    </format>
    <format dxfId="1200">
      <pivotArea grandRow="1" outline="0" collapsedLevelsAreSubtotals="1" fieldPosition="0"/>
    </format>
    <format dxfId="1199">
      <pivotArea grandRow="1" outline="0" collapsedLevelsAreSubtotals="1" fieldPosition="0"/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9">
    <rowHierarchyUsage hierarchyUsage="24"/>
    <rowHierarchyUsage hierarchyUsage="25"/>
    <rowHierarchyUsage hierarchyUsage="26"/>
    <rowHierarchyUsage hierarchyUsage="27"/>
    <rowHierarchyUsage hierarchyUsage="28"/>
    <rowHierarchyUsage hierarchyUsage="29"/>
    <rowHierarchyUsage hierarchyUsage="31"/>
    <rowHierarchyUsage hierarchyUsage="32"/>
    <rowHierarchyUsage hierarchyUsage="3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name="Zaokretna tablica1" cacheId="2" applyNumberFormats="0" applyBorderFormats="0" applyFontFormats="0" applyPatternFormats="0" applyAlignmentFormats="0" applyWidthHeightFormats="1" dataCaption="Vrijednosti" tag="ad55f555-7021-423d-a6d3-05949fb4d6d1" updatedVersion="6" minRefreshableVersion="3" subtotalHiddenItems="1" colGrandTotals="0" itemPrintTitles="1" createdVersion="8" indent="0" outline="1" outlineData="1" multipleFieldFilters="0" rowHeaderCaption="">
  <location ref="A10:M16" firstHeaderRow="0" firstDataRow="1" firstDataCol="1" rowPageCount="1" colPageCount="1"/>
  <pivotFields count="18"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s="1" x="0"/>
        <item x="1"/>
        <item x="2"/>
        <item s="1" x="3"/>
        <item x="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5">
    <field x="4"/>
    <field x="5"/>
    <field x="6"/>
    <field x="7"/>
    <field x="8"/>
  </rowFields>
  <rowItems count="6">
    <i>
      <x/>
    </i>
    <i r="1">
      <x/>
    </i>
    <i r="2">
      <x/>
    </i>
    <i r="3">
      <x/>
    </i>
    <i r="4">
      <x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3" hier="30" name="[BazaZaUpit].[Konto Broj i Naziv 1].[All]" cap="All"/>
  </pageFields>
  <dataFields count="12">
    <dataField fld="17" subtotal="count" baseField="0" baseItem="0"/>
    <dataField fld="2" subtotal="count" baseField="0" baseItem="0" numFmtId="4"/>
    <dataField fld="0" subtotal="count" baseField="0" baseItem="0" numFmtId="4"/>
    <dataField fld="1" subtotal="count" baseField="0" baseItem="0" numFmtId="4"/>
    <dataField fld="9" subtotal="count" baseField="0" baseItem="0"/>
    <dataField fld="10" subtotal="count" baseField="0" baseItem="0"/>
    <dataField fld="11" subtotal="count" baseField="0" baseItem="0"/>
    <dataField fld="15" subtotal="count" baseField="0" baseItem="0"/>
    <dataField fld="12" subtotal="count" baseField="0" baseItem="0"/>
    <dataField fld="13" subtotal="count" baseField="0" baseItem="0"/>
    <dataField fld="14" subtotal="count" baseField="0" baseItem="0"/>
    <dataField fld="16" subtotal="count" baseField="0" baseItem="0"/>
  </dataFields>
  <formats count="51">
    <format dxfId="924">
      <pivotArea type="all" dataOnly="0" outline="0" fieldPosition="0"/>
    </format>
    <format dxfId="923">
      <pivotArea type="all" dataOnly="0" outline="0" fieldPosition="0"/>
    </format>
    <format dxfId="922">
      <pivotArea outline="0" collapsedLevelsAreSubtotals="1" fieldPosition="0"/>
    </format>
    <format dxfId="921">
      <pivotArea outline="0" collapsedLevelsAreSubtotals="1" fieldPosition="0"/>
    </format>
    <format dxfId="920">
      <pivotArea type="all" dataOnly="0" outline="0" fieldPosition="0"/>
    </format>
    <format dxfId="919">
      <pivotArea outline="0" collapsedLevelsAreSubtotals="1" fieldPosition="0"/>
    </format>
    <format dxfId="91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91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91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91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914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913">
      <pivotArea field="3" type="button" dataOnly="0" labelOnly="1" outline="0" axis="axisPage" fieldPosition="0"/>
    </format>
    <format dxfId="912">
      <pivotArea field="3" type="button" dataOnly="0" labelOnly="1" outline="0" axis="axisPage" fieldPosition="0"/>
    </format>
    <format dxfId="911">
      <pivotArea field="4" type="button" dataOnly="0" labelOnly="1" outline="0" axis="axisRow" fieldPosition="0"/>
    </format>
    <format dxfId="91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909">
      <pivotArea collapsedLevelsAreSubtotals="1" fieldPosition="0">
        <references count="6">
          <reference field="4294967294" count="3" selected="0">
            <x v="1"/>
            <x v="2"/>
            <x v="3"/>
          </reference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0"/>
          </reference>
        </references>
      </pivotArea>
    </format>
    <format dxfId="908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4">
            <x v="1"/>
            <x v="2"/>
            <x v="3"/>
            <x v="4"/>
          </reference>
        </references>
      </pivotArea>
    </format>
    <format dxfId="907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4">
            <x v="1"/>
            <x v="2"/>
            <x v="3"/>
            <x v="4"/>
          </reference>
        </references>
      </pivotArea>
    </format>
    <format dxfId="906">
      <pivotArea dataOnly="0" labelOnly="1" grandRow="1" outline="0" fieldPosition="0"/>
    </format>
    <format dxfId="905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904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903">
      <pivotArea collapsedLevelsAreSubtotals="1" fieldPosition="0">
        <references count="1">
          <reference field="4" count="0"/>
        </references>
      </pivotArea>
    </format>
    <format dxfId="902">
      <pivotArea collapsedLevelsAreSubtotals="1" fieldPosition="0">
        <references count="2">
          <reference field="4" count="0" selected="0"/>
          <reference field="5" count="0"/>
        </references>
      </pivotArea>
    </format>
    <format dxfId="901">
      <pivotArea collapsedLevelsAreSubtotals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900">
      <pivotArea collapsedLevelsAreSubtotals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899">
      <pivotArea dataOnly="0" labelOnly="1" fieldPosition="0">
        <references count="1">
          <reference field="4" count="0"/>
        </references>
      </pivotArea>
    </format>
    <format dxfId="898">
      <pivotArea dataOnly="0" labelOnly="1" fieldPosition="0">
        <references count="2">
          <reference field="4" count="0" selected="0"/>
          <reference field="5" count="0"/>
        </references>
      </pivotArea>
    </format>
    <format dxfId="897">
      <pivotArea dataOnly="0" labelOnly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896">
      <pivotArea dataOnly="0" labelOnly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895">
      <pivotArea collapsedLevelsAreSubtotals="1" fieldPosition="0">
        <references count="1">
          <reference field="4" count="0"/>
        </references>
      </pivotArea>
    </format>
    <format dxfId="894">
      <pivotArea collapsedLevelsAreSubtotals="1" fieldPosition="0">
        <references count="2">
          <reference field="4" count="0" selected="0"/>
          <reference field="5" count="0"/>
        </references>
      </pivotArea>
    </format>
    <format dxfId="893">
      <pivotArea collapsedLevelsAreSubtotals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892">
      <pivotArea collapsedLevelsAreSubtotals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891">
      <pivotArea dataOnly="0" labelOnly="1" fieldPosition="0">
        <references count="1">
          <reference field="4" count="0"/>
        </references>
      </pivotArea>
    </format>
    <format dxfId="890">
      <pivotArea dataOnly="0" labelOnly="1" fieldPosition="0">
        <references count="2">
          <reference field="4" count="0" selected="0"/>
          <reference field="5" count="0"/>
        </references>
      </pivotArea>
    </format>
    <format dxfId="889">
      <pivotArea dataOnly="0" labelOnly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888">
      <pivotArea dataOnly="0" labelOnly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887">
      <pivotArea grandRow="1" outline="0" collapsedLevelsAreSubtotals="1" fieldPosition="0"/>
    </format>
    <format dxfId="886">
      <pivotArea dataOnly="0" labelOnly="1" grandRow="1" outline="0" fieldPosition="0"/>
    </format>
    <format dxfId="885">
      <pivotArea grandRow="1" outline="0" collapsedLevelsAreSubtotals="1" fieldPosition="0"/>
    </format>
    <format dxfId="884">
      <pivotArea dataOnly="0" labelOnly="1" grandRow="1" outline="0" fieldPosition="0"/>
    </format>
    <format dxfId="883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2"/>
          </reference>
        </references>
      </pivotArea>
    </format>
    <format dxfId="882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881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880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879">
      <pivotArea dataOnly="0" labelOnly="1" outline="0" fieldPosition="0">
        <references count="1">
          <reference field="3" count="0"/>
        </references>
      </pivotArea>
    </format>
    <format dxfId="878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877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876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875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874">
      <pivotArea dataOnly="0" labelOnly="1" grandRow="1" outline="0" fieldPosition="0"/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3" level="1">
        <member name="[BazaZaUpit].[IZVOR SIFRA I NAZIV 2].&amp;[IZVOR TUĐI PRIMICI I IZDACI]"/>
        <member name=""/>
        <member name=""/>
      </members>
    </pivotHierarchy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5">
    <rowHierarchyUsage hierarchyUsage="24"/>
    <rowHierarchyUsage hierarchyUsage="25"/>
    <rowHierarchyUsage hierarchyUsage="26"/>
    <rowHierarchyUsage hierarchyUsage="27"/>
    <rowHierarchyUsage hierarchyUsage="2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name="Zaokretna tablica18" cacheId="22" applyNumberFormats="0" applyBorderFormats="0" applyFontFormats="0" applyPatternFormats="0" applyAlignmentFormats="0" applyWidthHeightFormats="1" dataCaption="Vrijednosti" tag="5a1b3f0c-e8f2-4b4e-9e5c-20d7adddfa86" updatedVersion="6" minRefreshableVersion="3" subtotalHiddenItems="1" colGrandTotals="0" itemPrintTitles="1" createdVersion="8" indent="0" outline="1" outlineData="1" multipleFieldFilters="0" rowHeaderCaption="">
  <location ref="A25:M107" firstHeaderRow="0" firstDataRow="1" firstDataCol="1" rowPageCount="1" colPageCount="1"/>
  <pivotFields count="22">
    <pivotField dataField="1" showAll="0"/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axis="axisRow" allDrilled="1" showAll="0" dataSourceSort="1" defaultAttributeDrillState="1">
      <items count="6">
        <item s="1" x="0"/>
        <item x="1"/>
        <item x="2"/>
        <item s="1" x="3"/>
        <item x="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9">
    <field x="5"/>
    <field x="6"/>
    <field x="7"/>
    <field x="8"/>
    <field x="12"/>
    <field x="9"/>
    <field x="10"/>
    <field x="21"/>
    <field x="11"/>
  </rowFields>
  <rowItems count="82">
    <i>
      <x/>
    </i>
    <i r="1">
      <x/>
    </i>
    <i r="2">
      <x/>
    </i>
    <i r="3">
      <x/>
    </i>
    <i r="4">
      <x/>
    </i>
    <i r="5">
      <x/>
    </i>
    <i r="6">
      <x/>
    </i>
    <i r="7">
      <x/>
    </i>
    <i r="8">
      <x/>
    </i>
    <i r="8">
      <x v="1"/>
    </i>
    <i r="7">
      <x v="1"/>
    </i>
    <i r="8">
      <x v="2"/>
    </i>
    <i r="7">
      <x v="2"/>
    </i>
    <i r="8">
      <x v="3"/>
    </i>
    <i r="6">
      <x v="1"/>
    </i>
    <i r="7">
      <x v="3"/>
    </i>
    <i r="8">
      <x v="4"/>
    </i>
    <i r="8">
      <x v="5"/>
    </i>
    <i r="8">
      <x v="6"/>
    </i>
    <i r="7">
      <x v="4"/>
    </i>
    <i r="8">
      <x v="7"/>
    </i>
    <i r="8">
      <x v="8"/>
    </i>
    <i r="8">
      <x v="9"/>
    </i>
    <i r="8">
      <x v="10"/>
    </i>
    <i r="8">
      <x v="11"/>
    </i>
    <i r="7">
      <x v="5"/>
    </i>
    <i r="8">
      <x v="12"/>
    </i>
    <i r="8">
      <x v="13"/>
    </i>
    <i r="8">
      <x v="14"/>
    </i>
    <i r="8">
      <x v="15"/>
    </i>
    <i r="8">
      <x v="16"/>
    </i>
    <i r="8">
      <x v="17"/>
    </i>
    <i r="8">
      <x v="18"/>
    </i>
    <i r="8">
      <x v="19"/>
    </i>
    <i r="7">
      <x v="6"/>
    </i>
    <i r="8">
      <x v="20"/>
    </i>
    <i r="8">
      <x v="21"/>
    </i>
    <i r="8">
      <x v="22"/>
    </i>
    <i r="8">
      <x v="23"/>
    </i>
    <i r="8">
      <x v="24"/>
    </i>
    <i r="8">
      <x v="25"/>
    </i>
    <i r="6">
      <x v="2"/>
    </i>
    <i r="7">
      <x v="7"/>
    </i>
    <i r="8">
      <x v="26"/>
    </i>
    <i r="6">
      <x v="3"/>
    </i>
    <i r="7">
      <x v="8"/>
    </i>
    <i r="8">
      <x v="27"/>
    </i>
    <i r="8">
      <x v="28"/>
    </i>
    <i r="8">
      <x v="29"/>
    </i>
    <i r="6">
      <x v="4"/>
    </i>
    <i r="7">
      <x v="9"/>
    </i>
    <i r="8">
      <x v="30"/>
    </i>
    <i r="5">
      <x v="1"/>
    </i>
    <i r="6">
      <x v="1"/>
    </i>
    <i r="7">
      <x v="5"/>
    </i>
    <i r="8">
      <x v="13"/>
    </i>
    <i r="8">
      <x v="16"/>
    </i>
    <i r="8">
      <x v="31"/>
    </i>
    <i r="6">
      <x v="5"/>
    </i>
    <i r="7">
      <x v="10"/>
    </i>
    <i r="8">
      <x v="32"/>
    </i>
    <i r="6">
      <x v="3"/>
    </i>
    <i r="7">
      <x v="8"/>
    </i>
    <i r="8">
      <x v="27"/>
    </i>
    <i r="5">
      <x v="2"/>
    </i>
    <i r="6">
      <x v="1"/>
    </i>
    <i r="7">
      <x v="4"/>
    </i>
    <i r="8">
      <x v="8"/>
    </i>
    <i r="8">
      <x v="9"/>
    </i>
    <i r="8">
      <x v="10"/>
    </i>
    <i r="7">
      <x v="5"/>
    </i>
    <i r="8">
      <x v="13"/>
    </i>
    <i r="8">
      <x v="19"/>
    </i>
    <i r="7">
      <x v="6"/>
    </i>
    <i r="8">
      <x v="21"/>
    </i>
    <i r="6">
      <x v="6"/>
    </i>
    <i r="7">
      <x v="11"/>
    </i>
    <i r="8">
      <x v="33"/>
    </i>
    <i r="6">
      <x v="3"/>
    </i>
    <i r="7">
      <x v="12"/>
    </i>
    <i r="8">
      <x v="34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4" hier="30" name="[BazaZaUpit].[Konto Broj i Naziv 1].[All]" cap="All"/>
  </pageFields>
  <dataFields count="12">
    <dataField fld="3" subtotal="count" baseField="0" baseItem="0"/>
    <dataField fld="0" subtotal="count" baseField="0" baseItem="0"/>
    <dataField fld="1" subtotal="count" baseField="0" baseItem="0"/>
    <dataField fld="2" subtotal="count" baseField="0" baseItem="0" numFmtId="4"/>
    <dataField fld="13" subtotal="count" baseField="0" baseItem="0"/>
    <dataField fld="14" subtotal="count" baseField="0" baseItem="0"/>
    <dataField fld="15" subtotal="count" baseField="0" baseItem="0"/>
    <dataField fld="16" subtotal="count" baseField="0" baseItem="0"/>
    <dataField fld="17" subtotal="count" baseField="0" baseItem="0"/>
    <dataField fld="18" subtotal="count" baseField="0" baseItem="0"/>
    <dataField fld="19" subtotal="count" baseField="0" baseItem="0"/>
    <dataField fld="20" subtotal="count" baseField="0" baseItem="0"/>
  </dataFields>
  <formats count="220">
    <format dxfId="1144">
      <pivotArea type="all" dataOnly="0" outline="0" fieldPosition="0"/>
    </format>
    <format dxfId="1143">
      <pivotArea type="all" dataOnly="0" outline="0" fieldPosition="0"/>
    </format>
    <format dxfId="1142">
      <pivotArea outline="0" collapsedLevelsAreSubtotals="1" fieldPosition="0"/>
    </format>
    <format dxfId="1141">
      <pivotArea outline="0" collapsedLevelsAreSubtotals="1" fieldPosition="0"/>
    </format>
    <format dxfId="1140">
      <pivotArea type="all" dataOnly="0" outline="0" fieldPosition="0"/>
    </format>
    <format dxfId="1139">
      <pivotArea outline="0" collapsedLevelsAreSubtotals="1" fieldPosition="0"/>
    </format>
    <format dxfId="113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13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13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13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34">
      <pivotArea dataOnly="0" labelOnly="1" outline="0" fieldPosition="0">
        <references count="1">
          <reference field="4294967294" count="2">
            <x v="2"/>
            <x v="3"/>
          </reference>
        </references>
      </pivotArea>
    </format>
    <format dxfId="1133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1132">
      <pivotArea field="4" type="button" dataOnly="0" labelOnly="1" outline="0" axis="axisPage" fieldPosition="0"/>
    </format>
    <format dxfId="1131">
      <pivotArea field="4" type="button" dataOnly="0" labelOnly="1" outline="0" axis="axisPage" fieldPosition="0"/>
    </format>
    <format dxfId="1130">
      <pivotArea collapsedLevelsAreSubtotals="1" fieldPosition="0">
        <references count="2">
          <reference field="5" count="0" selected="0"/>
          <reference field="6" count="0"/>
        </references>
      </pivotArea>
    </format>
    <format dxfId="1129">
      <pivotArea collapsedLevelsAreSubtotals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1128">
      <pivotArea collapsedLevelsAreSubtotals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1127">
      <pivotArea dataOnly="0" labelOnly="1" fieldPosition="0">
        <references count="2">
          <reference field="5" count="0" selected="0"/>
          <reference field="6" count="0"/>
        </references>
      </pivotArea>
    </format>
    <format dxfId="1126">
      <pivotArea dataOnly="0" labelOnly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1125">
      <pivotArea dataOnly="0" labelOnly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1124">
      <pivotArea collapsedLevelsAreSubtotals="1" fieldPosition="0">
        <references count="2">
          <reference field="5" count="0" selected="0"/>
          <reference field="6" count="0"/>
        </references>
      </pivotArea>
    </format>
    <format dxfId="1123">
      <pivotArea collapsedLevelsAreSubtotals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1122">
      <pivotArea collapsedLevelsAreSubtotals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1121">
      <pivotArea dataOnly="0" labelOnly="1" fieldPosition="0">
        <references count="2">
          <reference field="5" count="0" selected="0"/>
          <reference field="6" count="0"/>
        </references>
      </pivotArea>
    </format>
    <format dxfId="1120">
      <pivotArea dataOnly="0" labelOnly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1119">
      <pivotArea dataOnly="0" labelOnly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1118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0"/>
          </reference>
        </references>
      </pivotArea>
    </format>
    <format dxfId="1117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1"/>
          </reference>
        </references>
      </pivotArea>
    </format>
    <format dxfId="1116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2"/>
          </reference>
        </references>
      </pivotArea>
    </format>
    <format dxfId="1115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3"/>
          </reference>
        </references>
      </pivotArea>
    </format>
    <format dxfId="1114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4"/>
          </reference>
        </references>
      </pivotArea>
    </format>
    <format dxfId="1113">
      <pivotArea dataOnly="0" labelOnly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0"/>
        </references>
      </pivotArea>
    </format>
    <format dxfId="1112">
      <pivotArea grandRow="1" outline="0" collapsedLevelsAreSubtotals="1" fieldPosition="0"/>
    </format>
    <format dxfId="1111">
      <pivotArea dataOnly="0" labelOnly="1" grandRow="1" outline="0" fieldPosition="0"/>
    </format>
    <format dxfId="1110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1">
            <x v="0"/>
          </reference>
        </references>
      </pivotArea>
    </format>
    <format dxfId="1109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1">
            <x v="1"/>
          </reference>
        </references>
      </pivotArea>
    </format>
    <format dxfId="1108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1">
            <x v="2"/>
          </reference>
        </references>
      </pivotArea>
    </format>
    <format dxfId="1107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1106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2" count="1">
            <x v="0"/>
          </reference>
        </references>
      </pivotArea>
    </format>
    <format dxfId="1105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2" count="1">
            <x v="1"/>
          </reference>
        </references>
      </pivotArea>
    </format>
    <format dxfId="1104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2" count="2">
            <x v="0"/>
            <x v="1"/>
          </reference>
        </references>
      </pivotArea>
    </format>
    <format dxfId="1103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2" count="1">
            <x v="0"/>
          </reference>
        </references>
      </pivotArea>
    </format>
    <format dxfId="1102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2" count="1">
            <x v="1"/>
          </reference>
        </references>
      </pivotArea>
    </format>
    <format dxfId="1101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2" count="1">
            <x v="1"/>
          </reference>
        </references>
      </pivotArea>
    </format>
    <format dxfId="1100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2" count="1">
            <x v="3"/>
          </reference>
        </references>
      </pivotArea>
    </format>
    <format dxfId="1099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2" count="1">
            <x v="4"/>
          </reference>
        </references>
      </pivotArea>
    </format>
    <format dxfId="1098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2" count="2">
            <x v="3"/>
            <x v="4"/>
          </reference>
        </references>
      </pivotArea>
    </format>
    <format dxfId="1097">
      <pivotArea field="5" type="button" dataOnly="0" labelOnly="1" outline="0" axis="axisRow" fieldPosition="0"/>
    </format>
    <format dxfId="109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095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0"/>
          </reference>
          <reference field="12" count="1" selected="0">
            <x v="0"/>
          </reference>
        </references>
      </pivotArea>
    </format>
    <format dxfId="109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1"/>
          </reference>
          <reference field="12" count="1" selected="0">
            <x v="0"/>
          </reference>
        </references>
      </pivotArea>
    </format>
    <format dxfId="1093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6"/>
          </reference>
          <reference field="12" count="1" selected="0">
            <x v="0"/>
          </reference>
        </references>
      </pivotArea>
    </format>
    <format dxfId="1092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2"/>
          </reference>
          <reference field="12" count="1" selected="0">
            <x v="0"/>
          </reference>
        </references>
      </pivotArea>
    </format>
    <format dxfId="1091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3"/>
          </reference>
          <reference field="12" count="1" selected="0">
            <x v="0"/>
          </reference>
        </references>
      </pivotArea>
    </format>
    <format dxfId="1090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4"/>
          </reference>
          <reference field="12" count="1" selected="0">
            <x v="0"/>
          </reference>
        </references>
      </pivotArea>
    </format>
    <format dxfId="1089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6">
            <x v="0"/>
            <x v="1"/>
            <x v="2"/>
            <x v="3"/>
            <x v="4"/>
            <x v="6"/>
          </reference>
          <reference field="12" count="1" selected="0">
            <x v="0"/>
          </reference>
        </references>
      </pivotArea>
    </format>
    <format dxfId="108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1"/>
          </reference>
          <reference field="12" count="1" selected="0">
            <x v="1"/>
          </reference>
        </references>
      </pivotArea>
    </format>
    <format dxfId="1087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1086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2">
            <x v="1"/>
            <x v="3"/>
          </reference>
          <reference field="12" count="1" selected="0">
            <x v="1"/>
          </reference>
        </references>
      </pivotArea>
    </format>
    <format dxfId="1085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4"/>
          </reference>
          <reference field="12" count="1" selected="0">
            <x v="2"/>
          </reference>
        </references>
      </pivotArea>
    </format>
    <format dxfId="1084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4"/>
          </reference>
          <reference field="12" count="1" selected="0">
            <x v="2"/>
          </reference>
        </references>
      </pivotArea>
    </format>
    <format dxfId="1083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1"/>
          </reference>
          <reference field="12" count="1" selected="0">
            <x v="0"/>
          </reference>
        </references>
      </pivotArea>
    </format>
    <format dxfId="1082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5"/>
          </reference>
          <reference field="12" count="1" selected="0">
            <x v="0"/>
          </reference>
        </references>
      </pivotArea>
    </format>
    <format dxfId="1081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3"/>
          </reference>
          <reference field="12" count="1" selected="0">
            <x v="0"/>
          </reference>
        </references>
      </pivotArea>
    </format>
    <format dxfId="1080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3">
            <x v="1"/>
            <x v="3"/>
            <x v="5"/>
          </reference>
          <reference field="12" count="1" selected="0">
            <x v="0"/>
          </reference>
        </references>
      </pivotArea>
    </format>
    <format dxfId="1079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1078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1077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1"/>
          </reference>
          <reference field="12" count="1" selected="0">
            <x v="0"/>
          </reference>
        </references>
      </pivotArea>
    </format>
    <format dxfId="1076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6"/>
          </reference>
          <reference field="12" count="1" selected="0">
            <x v="0"/>
          </reference>
        </references>
      </pivotArea>
    </format>
    <format dxfId="1075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3"/>
          </reference>
          <reference field="12" count="1" selected="0">
            <x v="0"/>
          </reference>
        </references>
      </pivotArea>
    </format>
    <format dxfId="1074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3">
            <x v="1"/>
            <x v="3"/>
            <x v="6"/>
          </reference>
          <reference field="12" count="1" selected="0">
            <x v="0"/>
          </reference>
        </references>
      </pivotArea>
    </format>
    <format dxfId="1073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0"/>
          </reference>
          <reference field="12" count="1" selected="0">
            <x v="1"/>
          </reference>
        </references>
      </pivotArea>
    </format>
    <format dxfId="1072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1"/>
          </reference>
          <reference field="12" count="1" selected="0">
            <x v="1"/>
          </reference>
        </references>
      </pivotArea>
    </format>
    <format dxfId="1071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6"/>
          </reference>
          <reference field="12" count="1" selected="0">
            <x v="1"/>
          </reference>
        </references>
      </pivotArea>
    </format>
    <format dxfId="1070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1069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4">
            <x v="0"/>
            <x v="1"/>
            <x v="3"/>
            <x v="6"/>
          </reference>
          <reference field="12" count="1" selected="0">
            <x v="1"/>
          </reference>
        </references>
      </pivotArea>
    </format>
    <format dxfId="106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0"/>
          </reference>
          <reference field="12" count="1" selected="0">
            <x v="3"/>
          </reference>
        </references>
      </pivotArea>
    </format>
    <format dxfId="1067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1"/>
          </reference>
          <reference field="12" count="1" selected="0">
            <x v="3"/>
          </reference>
        </references>
      </pivotArea>
    </format>
    <format dxfId="1066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5"/>
          </reference>
          <reference field="12" count="1" selected="0">
            <x v="3"/>
          </reference>
        </references>
      </pivotArea>
    </format>
    <format dxfId="1065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3"/>
          </reference>
          <reference field="12" count="1" selected="0">
            <x v="3"/>
          </reference>
        </references>
      </pivotArea>
    </format>
    <format dxfId="106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4"/>
          </reference>
          <reference field="12" count="1" selected="0">
            <x v="3"/>
          </reference>
        </references>
      </pivotArea>
    </format>
    <format dxfId="1063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5">
            <x v="0"/>
            <x v="1"/>
            <x v="3"/>
            <x v="4"/>
            <x v="5"/>
          </reference>
          <reference field="12" count="1" selected="0">
            <x v="3"/>
          </reference>
        </references>
      </pivotArea>
    </format>
    <format dxfId="1062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0"/>
          </reference>
          <reference field="12" count="1" selected="0">
            <x v="4"/>
          </reference>
        </references>
      </pivotArea>
    </format>
    <format dxfId="1061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1"/>
          </reference>
          <reference field="12" count="1" selected="0">
            <x v="4"/>
          </reference>
        </references>
      </pivotArea>
    </format>
    <format dxfId="1060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5"/>
          </reference>
          <reference field="12" count="1" selected="0">
            <x v="4"/>
          </reference>
        </references>
      </pivotArea>
    </format>
    <format dxfId="1059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3"/>
          </reference>
          <reference field="12" count="1" selected="0">
            <x v="4"/>
          </reference>
        </references>
      </pivotArea>
    </format>
    <format dxfId="105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4"/>
          </reference>
          <reference field="12" count="1" selected="0">
            <x v="4"/>
          </reference>
        </references>
      </pivotArea>
    </format>
    <format dxfId="1057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5">
            <x v="0"/>
            <x v="1"/>
            <x v="3"/>
            <x v="4"/>
            <x v="5"/>
          </reference>
          <reference field="12" count="1" selected="0">
            <x v="4"/>
          </reference>
        </references>
      </pivotArea>
    </format>
    <format dxfId="1056">
      <pivotArea collapsedLevelsAreSubtotals="1" fieldPosition="0">
        <references count="1">
          <reference field="5" count="0"/>
        </references>
      </pivotArea>
    </format>
    <format dxfId="1055">
      <pivotArea collapsedLevelsAreSubtotals="1" fieldPosition="0">
        <references count="2">
          <reference field="5" count="0" selected="0"/>
          <reference field="6" count="0"/>
        </references>
      </pivotArea>
    </format>
    <format dxfId="1054">
      <pivotArea collapsedLevelsAreSubtotals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1053">
      <pivotArea collapsedLevelsAreSubtotals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1052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0"/>
          </reference>
        </references>
      </pivotArea>
    </format>
    <format dxfId="1051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1"/>
          </reference>
        </references>
      </pivotArea>
    </format>
    <format dxfId="1050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2"/>
          </reference>
        </references>
      </pivotArea>
    </format>
    <format dxfId="1049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3"/>
          </reference>
        </references>
      </pivotArea>
    </format>
    <format dxfId="1048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4"/>
          </reference>
        </references>
      </pivotArea>
    </format>
    <format dxfId="1047">
      <pivotArea dataOnly="0" labelOnly="1" fieldPosition="0">
        <references count="1">
          <reference field="5" count="0"/>
        </references>
      </pivotArea>
    </format>
    <format dxfId="1046">
      <pivotArea dataOnly="0" labelOnly="1" fieldPosition="0">
        <references count="2">
          <reference field="5" count="0" selected="0"/>
          <reference field="6" count="0"/>
        </references>
      </pivotArea>
    </format>
    <format dxfId="1045">
      <pivotArea dataOnly="0" labelOnly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1044">
      <pivotArea dataOnly="0" labelOnly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1043">
      <pivotArea dataOnly="0" labelOnly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0"/>
        </references>
      </pivotArea>
    </format>
    <format dxfId="1042">
      <pivotArea collapsedLevelsAreSubtotals="1" fieldPosition="0">
        <references count="1">
          <reference field="5" count="0"/>
        </references>
      </pivotArea>
    </format>
    <format dxfId="1041">
      <pivotArea collapsedLevelsAreSubtotals="1" fieldPosition="0">
        <references count="2">
          <reference field="5" count="0" selected="0"/>
          <reference field="6" count="0"/>
        </references>
      </pivotArea>
    </format>
    <format dxfId="1040">
      <pivotArea collapsedLevelsAreSubtotals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1039">
      <pivotArea collapsedLevelsAreSubtotals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1038">
      <pivotArea dataOnly="0" labelOnly="1" fieldPosition="0">
        <references count="1">
          <reference field="5" count="0"/>
        </references>
      </pivotArea>
    </format>
    <format dxfId="1037">
      <pivotArea dataOnly="0" labelOnly="1" fieldPosition="0">
        <references count="2">
          <reference field="5" count="0" selected="0"/>
          <reference field="6" count="0"/>
        </references>
      </pivotArea>
    </format>
    <format dxfId="1036">
      <pivotArea dataOnly="0" labelOnly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1035">
      <pivotArea dataOnly="0" labelOnly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103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0"/>
          </reference>
          <reference field="12" count="1" selected="0">
            <x v="0"/>
          </reference>
        </references>
      </pivotArea>
    </format>
    <format dxfId="1033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1"/>
          </reference>
          <reference field="12" count="1" selected="0">
            <x v="0"/>
          </reference>
        </references>
      </pivotArea>
    </format>
    <format dxfId="1032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6"/>
          </reference>
          <reference field="12" count="1" selected="0">
            <x v="0"/>
          </reference>
        </references>
      </pivotArea>
    </format>
    <format dxfId="1031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2"/>
          </reference>
          <reference field="12" count="1" selected="0">
            <x v="0"/>
          </reference>
        </references>
      </pivotArea>
    </format>
    <format dxfId="1030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3"/>
          </reference>
          <reference field="12" count="1" selected="0">
            <x v="0"/>
          </reference>
        </references>
      </pivotArea>
    </format>
    <format dxfId="1029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4"/>
          </reference>
          <reference field="12" count="1" selected="0">
            <x v="0"/>
          </reference>
        </references>
      </pivotArea>
    </format>
    <format dxfId="1028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6">
            <x v="0"/>
            <x v="1"/>
            <x v="2"/>
            <x v="3"/>
            <x v="4"/>
            <x v="6"/>
          </reference>
          <reference field="12" count="1" selected="0">
            <x v="0"/>
          </reference>
        </references>
      </pivotArea>
    </format>
    <format dxfId="1027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1"/>
          </reference>
          <reference field="12" count="1" selected="0">
            <x v="1"/>
          </reference>
        </references>
      </pivotArea>
    </format>
    <format dxfId="1026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1025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2">
            <x v="1"/>
            <x v="3"/>
          </reference>
          <reference field="12" count="1" selected="0">
            <x v="1"/>
          </reference>
        </references>
      </pivotArea>
    </format>
    <format dxfId="102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4"/>
          </reference>
          <reference field="12" count="1" selected="0">
            <x v="2"/>
          </reference>
        </references>
      </pivotArea>
    </format>
    <format dxfId="1023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4"/>
          </reference>
          <reference field="12" count="1" selected="0">
            <x v="2"/>
          </reference>
        </references>
      </pivotArea>
    </format>
    <format dxfId="1022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1"/>
          </reference>
          <reference field="12" count="1" selected="0">
            <x v="0"/>
          </reference>
        </references>
      </pivotArea>
    </format>
    <format dxfId="1021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5"/>
          </reference>
          <reference field="12" count="1" selected="0">
            <x v="0"/>
          </reference>
        </references>
      </pivotArea>
    </format>
    <format dxfId="1020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3"/>
          </reference>
          <reference field="12" count="1" selected="0">
            <x v="0"/>
          </reference>
        </references>
      </pivotArea>
    </format>
    <format dxfId="1019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3">
            <x v="1"/>
            <x v="3"/>
            <x v="5"/>
          </reference>
          <reference field="12" count="1" selected="0">
            <x v="0"/>
          </reference>
        </references>
      </pivotArea>
    </format>
    <format dxfId="101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1017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1016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1"/>
          </reference>
          <reference field="12" count="1" selected="0">
            <x v="0"/>
          </reference>
        </references>
      </pivotArea>
    </format>
    <format dxfId="1015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6"/>
          </reference>
          <reference field="12" count="1" selected="0">
            <x v="0"/>
          </reference>
        </references>
      </pivotArea>
    </format>
    <format dxfId="101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3"/>
          </reference>
          <reference field="12" count="1" selected="0">
            <x v="0"/>
          </reference>
        </references>
      </pivotArea>
    </format>
    <format dxfId="1013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3">
            <x v="1"/>
            <x v="3"/>
            <x v="6"/>
          </reference>
          <reference field="12" count="1" selected="0">
            <x v="0"/>
          </reference>
        </references>
      </pivotArea>
    </format>
    <format dxfId="1012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0"/>
          </reference>
          <reference field="12" count="1" selected="0">
            <x v="1"/>
          </reference>
        </references>
      </pivotArea>
    </format>
    <format dxfId="1011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1"/>
          </reference>
          <reference field="12" count="1" selected="0">
            <x v="1"/>
          </reference>
        </references>
      </pivotArea>
    </format>
    <format dxfId="1010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6"/>
          </reference>
          <reference field="12" count="1" selected="0">
            <x v="1"/>
          </reference>
        </references>
      </pivotArea>
    </format>
    <format dxfId="1009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1008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4">
            <x v="0"/>
            <x v="1"/>
            <x v="3"/>
            <x v="6"/>
          </reference>
          <reference field="12" count="1" selected="0">
            <x v="1"/>
          </reference>
        </references>
      </pivotArea>
    </format>
    <format dxfId="1007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0"/>
          </reference>
          <reference field="12" count="1" selected="0">
            <x v="3"/>
          </reference>
        </references>
      </pivotArea>
    </format>
    <format dxfId="1006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1"/>
          </reference>
          <reference field="12" count="1" selected="0">
            <x v="3"/>
          </reference>
        </references>
      </pivotArea>
    </format>
    <format dxfId="1005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5"/>
          </reference>
          <reference field="12" count="1" selected="0">
            <x v="3"/>
          </reference>
        </references>
      </pivotArea>
    </format>
    <format dxfId="100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3"/>
          </reference>
          <reference field="12" count="1" selected="0">
            <x v="3"/>
          </reference>
        </references>
      </pivotArea>
    </format>
    <format dxfId="1003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4"/>
          </reference>
          <reference field="12" count="1" selected="0">
            <x v="3"/>
          </reference>
        </references>
      </pivotArea>
    </format>
    <format dxfId="1002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5">
            <x v="0"/>
            <x v="1"/>
            <x v="3"/>
            <x v="4"/>
            <x v="5"/>
          </reference>
          <reference field="12" count="1" selected="0">
            <x v="3"/>
          </reference>
        </references>
      </pivotArea>
    </format>
    <format dxfId="1001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0"/>
          </reference>
          <reference field="12" count="1" selected="0">
            <x v="4"/>
          </reference>
        </references>
      </pivotArea>
    </format>
    <format dxfId="1000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1"/>
          </reference>
          <reference field="12" count="1" selected="0">
            <x v="4"/>
          </reference>
        </references>
      </pivotArea>
    </format>
    <format dxfId="999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5"/>
          </reference>
          <reference field="12" count="1" selected="0">
            <x v="4"/>
          </reference>
        </references>
      </pivotArea>
    </format>
    <format dxfId="99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3"/>
          </reference>
          <reference field="12" count="1" selected="0">
            <x v="4"/>
          </reference>
        </references>
      </pivotArea>
    </format>
    <format dxfId="997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4"/>
          </reference>
          <reference field="12" count="1" selected="0">
            <x v="4"/>
          </reference>
        </references>
      </pivotArea>
    </format>
    <format dxfId="996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5">
            <x v="0"/>
            <x v="1"/>
            <x v="3"/>
            <x v="4"/>
            <x v="5"/>
          </reference>
          <reference field="12" count="1" selected="0">
            <x v="4"/>
          </reference>
        </references>
      </pivotArea>
    </format>
    <format dxfId="995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0"/>
          </reference>
        </references>
      </pivotArea>
    </format>
    <format dxfId="994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1"/>
          </reference>
        </references>
      </pivotArea>
    </format>
    <format dxfId="993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2"/>
          </reference>
        </references>
      </pivotArea>
    </format>
    <format dxfId="992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3"/>
          </reference>
        </references>
      </pivotArea>
    </format>
    <format dxfId="991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4"/>
          </reference>
        </references>
      </pivotArea>
    </format>
    <format dxfId="990">
      <pivotArea dataOnly="0" labelOnly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0"/>
        </references>
      </pivotArea>
    </format>
    <format dxfId="989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1">
            <x v="0"/>
          </reference>
        </references>
      </pivotArea>
    </format>
    <format dxfId="988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1">
            <x v="1"/>
          </reference>
        </references>
      </pivotArea>
    </format>
    <format dxfId="987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1">
            <x v="2"/>
          </reference>
        </references>
      </pivotArea>
    </format>
    <format dxfId="986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985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2" count="1">
            <x v="0"/>
          </reference>
        </references>
      </pivotArea>
    </format>
    <format dxfId="984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2" count="1">
            <x v="1"/>
          </reference>
        </references>
      </pivotArea>
    </format>
    <format dxfId="983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2" count="2">
            <x v="0"/>
            <x v="1"/>
          </reference>
        </references>
      </pivotArea>
    </format>
    <format dxfId="982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2" count="1">
            <x v="0"/>
          </reference>
        </references>
      </pivotArea>
    </format>
    <format dxfId="981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2" count="1">
            <x v="1"/>
          </reference>
        </references>
      </pivotArea>
    </format>
    <format dxfId="980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2" count="1">
            <x v="1"/>
          </reference>
        </references>
      </pivotArea>
    </format>
    <format dxfId="979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2" count="1">
            <x v="3"/>
          </reference>
        </references>
      </pivotArea>
    </format>
    <format dxfId="978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2" count="1">
            <x v="4"/>
          </reference>
        </references>
      </pivotArea>
    </format>
    <format dxfId="977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2" count="2">
            <x v="3"/>
            <x v="4"/>
          </reference>
        </references>
      </pivotArea>
    </format>
    <format dxfId="976">
      <pivotArea dataOnly="0" labelOnly="1" fieldPosition="0">
        <references count="1">
          <reference field="9" count="0"/>
        </references>
      </pivotArea>
    </format>
    <format dxfId="975">
      <pivotArea dataOnly="0" labelOnly="1" fieldPosition="0">
        <references count="1">
          <reference field="12" count="0"/>
        </references>
      </pivotArea>
    </format>
    <format dxfId="974">
      <pivotArea dataOnly="0" labelOnly="1" fieldPosition="0">
        <references count="1">
          <reference field="10" count="0"/>
        </references>
      </pivotArea>
    </format>
    <format dxfId="973">
      <pivotArea dataOnly="0" labelOnly="1" fieldPosition="0">
        <references count="1">
          <reference field="11" count="0"/>
        </references>
      </pivotArea>
    </format>
    <format dxfId="972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97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970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0"/>
          </reference>
          <reference field="12" count="1" selected="0">
            <x v="0"/>
          </reference>
        </references>
      </pivotArea>
    </format>
    <format dxfId="969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0"/>
          </reference>
          <reference field="11" count="4">
            <x v="0"/>
            <x v="1"/>
            <x v="2"/>
            <x v="3"/>
          </reference>
          <reference field="12" count="1" selected="0">
            <x v="0"/>
          </reference>
        </references>
      </pivotArea>
    </format>
    <format dxfId="96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1"/>
          </reference>
          <reference field="12" count="1" selected="0">
            <x v="0"/>
          </reference>
        </references>
      </pivotArea>
    </format>
    <format dxfId="967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1"/>
          </reference>
          <reference field="11" count="2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  <reference field="12" count="1" selected="0">
            <x v="0"/>
          </reference>
        </references>
      </pivotArea>
    </format>
    <format dxfId="966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2"/>
          </reference>
          <reference field="12" count="1" selected="0">
            <x v="0"/>
          </reference>
        </references>
      </pivotArea>
    </format>
    <format dxfId="965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2"/>
          </reference>
          <reference field="11" count="1">
            <x v="26"/>
          </reference>
          <reference field="12" count="1" selected="0">
            <x v="0"/>
          </reference>
        </references>
      </pivotArea>
    </format>
    <format dxfId="96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3"/>
          </reference>
          <reference field="12" count="1" selected="0">
            <x v="0"/>
          </reference>
        </references>
      </pivotArea>
    </format>
    <format dxfId="963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3"/>
          </reference>
          <reference field="11" count="3">
            <x v="27"/>
            <x v="28"/>
            <x v="29"/>
          </reference>
          <reference field="12" count="1" selected="0">
            <x v="0"/>
          </reference>
        </references>
      </pivotArea>
    </format>
    <format dxfId="962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4"/>
          </reference>
          <reference field="12" count="1" selected="0">
            <x v="0"/>
          </reference>
        </references>
      </pivotArea>
    </format>
    <format dxfId="961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4"/>
          </reference>
          <reference field="11" count="1">
            <x v="30"/>
          </reference>
          <reference field="12" count="1" selected="0">
            <x v="0"/>
          </reference>
        </references>
      </pivotArea>
    </format>
    <format dxfId="960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1">
            <x v="1"/>
          </reference>
        </references>
      </pivotArea>
    </format>
    <format dxfId="959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1"/>
          </reference>
          <reference field="12" count="1" selected="0">
            <x v="1"/>
          </reference>
        </references>
      </pivotArea>
    </format>
    <format dxfId="958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1"/>
          </reference>
          <reference field="11" count="4">
            <x v="4"/>
            <x v="12"/>
            <x v="18"/>
            <x v="22"/>
          </reference>
          <reference field="12" count="1" selected="0">
            <x v="1"/>
          </reference>
        </references>
      </pivotArea>
    </format>
    <format dxfId="957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956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3"/>
          </reference>
          <reference field="11" count="1">
            <x v="28"/>
          </reference>
          <reference field="12" count="1" selected="0">
            <x v="1"/>
          </reference>
        </references>
      </pivotArea>
    </format>
    <format dxfId="955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1">
            <x v="2"/>
          </reference>
        </references>
      </pivotArea>
    </format>
    <format dxfId="95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4"/>
          </reference>
          <reference field="12" count="1" selected="0">
            <x v="2"/>
          </reference>
        </references>
      </pivotArea>
    </format>
    <format dxfId="953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4"/>
          </reference>
          <reference field="11" count="1">
            <x v="30"/>
          </reference>
          <reference field="12" count="1" selected="0">
            <x v="2"/>
          </reference>
        </references>
      </pivotArea>
    </format>
    <format dxfId="952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1"/>
          </reference>
        </references>
      </pivotArea>
    </format>
    <format dxfId="951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2" count="1">
            <x v="0"/>
          </reference>
        </references>
      </pivotArea>
    </format>
    <format dxfId="950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1"/>
          </reference>
          <reference field="12" count="1" selected="0">
            <x v="0"/>
          </reference>
        </references>
      </pivotArea>
    </format>
    <format dxfId="949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 selected="0">
            <x v="1"/>
          </reference>
          <reference field="11" count="3">
            <x v="13"/>
            <x v="16"/>
            <x v="31"/>
          </reference>
          <reference field="12" count="1" selected="0">
            <x v="0"/>
          </reference>
        </references>
      </pivotArea>
    </format>
    <format dxfId="94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3"/>
          </reference>
          <reference field="12" count="1" selected="0">
            <x v="0"/>
          </reference>
        </references>
      </pivotArea>
    </format>
    <format dxfId="947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 selected="0">
            <x v="3"/>
          </reference>
          <reference field="11" count="1">
            <x v="27"/>
          </reference>
          <reference field="12" count="1" selected="0">
            <x v="0"/>
          </reference>
        </references>
      </pivotArea>
    </format>
    <format dxfId="946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2" count="1">
            <x v="1"/>
          </reference>
        </references>
      </pivotArea>
    </format>
    <format dxfId="945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944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 selected="0">
            <x v="3"/>
          </reference>
          <reference field="11" count="1">
            <x v="27"/>
          </reference>
          <reference field="12" count="1" selected="0">
            <x v="1"/>
          </reference>
        </references>
      </pivotArea>
    </format>
    <format dxfId="943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2"/>
          </reference>
        </references>
      </pivotArea>
    </format>
    <format dxfId="942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2" count="1">
            <x v="0"/>
          </reference>
        </references>
      </pivotArea>
    </format>
    <format dxfId="941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1"/>
          </reference>
          <reference field="12" count="1" selected="0">
            <x v="0"/>
          </reference>
        </references>
      </pivotArea>
    </format>
    <format dxfId="940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 selected="0">
            <x v="1"/>
          </reference>
          <reference field="11" count="6">
            <x v="8"/>
            <x v="9"/>
            <x v="10"/>
            <x v="13"/>
            <x v="19"/>
            <x v="21"/>
          </reference>
          <reference field="12" count="1" selected="0">
            <x v="0"/>
          </reference>
        </references>
      </pivotArea>
    </format>
    <format dxfId="939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6"/>
          </reference>
          <reference field="12" count="1" selected="0">
            <x v="0"/>
          </reference>
        </references>
      </pivotArea>
    </format>
    <format dxfId="938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 selected="0">
            <x v="6"/>
          </reference>
          <reference field="11" count="1">
            <x v="33"/>
          </reference>
          <reference field="12" count="1" selected="0">
            <x v="0"/>
          </reference>
        </references>
      </pivotArea>
    </format>
    <format dxfId="937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3"/>
          </reference>
          <reference field="12" count="1" selected="0">
            <x v="0"/>
          </reference>
        </references>
      </pivotArea>
    </format>
    <format dxfId="936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 selected="0">
            <x v="3"/>
          </reference>
          <reference field="11" count="1">
            <x v="34"/>
          </reference>
          <reference field="12" count="1" selected="0">
            <x v="0"/>
          </reference>
        </references>
      </pivotArea>
    </format>
    <format dxfId="935">
      <pivotArea dataOnly="0" labelOnly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12" count="1">
            <x v="0"/>
          </reference>
        </references>
      </pivotArea>
    </format>
    <format dxfId="934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0"/>
          </reference>
          <reference field="12" count="1" selected="0">
            <x v="0"/>
          </reference>
        </references>
      </pivotArea>
    </format>
    <format dxfId="933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0"/>
          </reference>
          <reference field="12" count="1" selected="0">
            <x v="0"/>
          </reference>
        </references>
      </pivotArea>
    </format>
    <format dxfId="932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1"/>
          </reference>
          <reference field="12" count="1" selected="0">
            <x v="0"/>
          </reference>
        </references>
      </pivotArea>
    </format>
    <format dxfId="931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1"/>
          </reference>
          <reference field="12" count="1" selected="0">
            <x v="0"/>
          </reference>
        </references>
      </pivotArea>
    </format>
    <format dxfId="930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2"/>
          </reference>
          <reference field="12" count="1" selected="0">
            <x v="0"/>
          </reference>
        </references>
      </pivotArea>
    </format>
    <format dxfId="929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2"/>
          </reference>
          <reference field="12" count="1" selected="0">
            <x v="0"/>
          </reference>
        </references>
      </pivotArea>
    </format>
    <format dxfId="928">
      <pivotArea dataOnly="0" labelOnly="1" grandRow="1" outline="0" fieldPosition="0"/>
    </format>
    <format dxfId="927">
      <pivotArea dataOnly="0" labelOnly="1" grandRow="1" outline="0" fieldPosition="0"/>
    </format>
    <format dxfId="926">
      <pivotArea grandRow="1" outline="0" collapsedLevelsAreSubtotals="1" fieldPosition="0"/>
    </format>
    <format dxfId="925">
      <pivotArea grandRow="1" outline="0" collapsedLevelsAreSubtotals="1" fieldPosition="0"/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3" level="1">
        <member name="[BazaZaUpit].[IZVOR SIFRA I NAZIV 2].&amp;[IZVOR TUĐI PRIMICI I IZDACI]"/>
        <member name=""/>
        <member name=""/>
      </members>
    </pivotHierarchy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9">
    <rowHierarchyUsage hierarchyUsage="24"/>
    <rowHierarchyUsage hierarchyUsage="25"/>
    <rowHierarchyUsage hierarchyUsage="26"/>
    <rowHierarchyUsage hierarchyUsage="27"/>
    <rowHierarchyUsage hierarchyUsage="29"/>
    <rowHierarchyUsage hierarchyUsage="28"/>
    <rowHierarchyUsage hierarchyUsage="31"/>
    <rowHierarchyUsage hierarchyUsage="32"/>
    <rowHierarchyUsage hierarchyUsage="3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name="Zaokretna tablica18" cacheId="23" applyNumberFormats="0" applyBorderFormats="0" applyFontFormats="0" applyPatternFormats="0" applyAlignmentFormats="0" applyWidthHeightFormats="1" dataCaption="Vrijednosti" tag="5c640759-67c4-4135-aa2e-d3100cd63a88" updatedVersion="6" minRefreshableVersion="3" subtotalHiddenItems="1" colGrandTotals="0" itemPrintTitles="1" createdVersion="8" indent="0" outline="1" outlineData="1" multipleFieldFilters="0" rowHeaderCaption="">
  <location ref="A25:M55" firstHeaderRow="0" firstDataRow="1" firstDataCol="1" rowPageCount="1" colPageCount="1"/>
  <pivotFields count="22">
    <pivotField dataField="1" showAll="0"/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axis="axisRow" allDrilled="1" showAll="0" dataSourceSort="1" defaultAttributeDrillState="1">
      <items count="6">
        <item s="1" x="0"/>
        <item s="1" x="1"/>
        <item x="2"/>
        <item x="3"/>
        <item s="1" x="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7">
        <item x="0"/>
        <item x="1"/>
        <item x="2"/>
        <item x="3"/>
        <item x="4"/>
        <item x="5"/>
        <item t="default"/>
      </items>
    </pivotField>
  </pivotFields>
  <rowFields count="9">
    <field x="5"/>
    <field x="6"/>
    <field x="7"/>
    <field x="8"/>
    <field x="12"/>
    <field x="9"/>
    <field x="10"/>
    <field x="21"/>
    <field x="11"/>
  </rowFields>
  <rowItems count="30">
    <i>
      <x/>
    </i>
    <i r="1">
      <x/>
    </i>
    <i r="2">
      <x/>
    </i>
    <i r="3">
      <x/>
    </i>
    <i r="4">
      <x/>
    </i>
    <i r="5">
      <x/>
    </i>
    <i r="6">
      <x/>
    </i>
    <i r="7">
      <x/>
    </i>
    <i r="8">
      <x/>
    </i>
    <i r="6">
      <x v="1"/>
    </i>
    <i r="7">
      <x v="1"/>
    </i>
    <i r="8">
      <x v="1"/>
    </i>
    <i r="7">
      <x v="2"/>
    </i>
    <i r="8">
      <x v="2"/>
    </i>
    <i r="8">
      <x v="3"/>
    </i>
    <i r="7">
      <x v="3"/>
    </i>
    <i r="8">
      <x v="4"/>
    </i>
    <i r="6">
      <x v="2"/>
    </i>
    <i r="7">
      <x v="4"/>
    </i>
    <i r="8">
      <x v="5"/>
    </i>
    <i r="5">
      <x v="1"/>
    </i>
    <i r="6">
      <x v="2"/>
    </i>
    <i r="7">
      <x v="4"/>
    </i>
    <i r="8">
      <x v="6"/>
    </i>
    <i r="4">
      <x v="1"/>
    </i>
    <i r="5">
      <x/>
    </i>
    <i r="6">
      <x v="3"/>
    </i>
    <i r="7">
      <x v="5"/>
    </i>
    <i r="8">
      <x v="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4" hier="30" name="[BazaZaUpit].[Konto Broj i Naziv 1].[All]" cap="All"/>
  </pageFields>
  <dataFields count="12">
    <dataField fld="3" subtotal="count" baseField="0" baseItem="0"/>
    <dataField fld="0" subtotal="count" baseField="0" baseItem="0"/>
    <dataField fld="1" subtotal="count" baseField="0" baseItem="0"/>
    <dataField fld="2" subtotal="count" baseField="0" baseItem="0" numFmtId="4"/>
    <dataField fld="13" subtotal="count" baseField="0" baseItem="0"/>
    <dataField fld="14" subtotal="count" baseField="0" baseItem="0"/>
    <dataField fld="15" subtotal="count" baseField="0" baseItem="0"/>
    <dataField fld="16" subtotal="count" baseField="0" baseItem="0"/>
    <dataField fld="17" subtotal="count" baseField="0" baseItem="0"/>
    <dataField fld="18" subtotal="count" baseField="0" baseItem="0"/>
    <dataField fld="19" subtotal="count" baseField="0" baseItem="0"/>
    <dataField fld="20" subtotal="count" baseField="0" baseItem="0"/>
  </dataFields>
  <formats count="222">
    <format dxfId="816">
      <pivotArea type="all" dataOnly="0" outline="0" fieldPosition="0"/>
    </format>
    <format dxfId="815">
      <pivotArea type="all" dataOnly="0" outline="0" fieldPosition="0"/>
    </format>
    <format dxfId="814">
      <pivotArea outline="0" collapsedLevelsAreSubtotals="1" fieldPosition="0"/>
    </format>
    <format dxfId="813">
      <pivotArea outline="0" collapsedLevelsAreSubtotals="1" fieldPosition="0"/>
    </format>
    <format dxfId="812">
      <pivotArea type="all" dataOnly="0" outline="0" fieldPosition="0"/>
    </format>
    <format dxfId="811">
      <pivotArea outline="0" collapsedLevelsAreSubtotals="1" fieldPosition="0"/>
    </format>
    <format dxfId="81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0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0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0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06">
      <pivotArea dataOnly="0" labelOnly="1" outline="0" fieldPosition="0">
        <references count="1">
          <reference field="4294967294" count="2">
            <x v="2"/>
            <x v="3"/>
          </reference>
        </references>
      </pivotArea>
    </format>
    <format dxfId="805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804">
      <pivotArea field="4" type="button" dataOnly="0" labelOnly="1" outline="0" axis="axisPage" fieldPosition="0"/>
    </format>
    <format dxfId="803">
      <pivotArea field="4" type="button" dataOnly="0" labelOnly="1" outline="0" axis="axisPage" fieldPosition="0"/>
    </format>
    <format dxfId="802">
      <pivotArea collapsedLevelsAreSubtotals="1" fieldPosition="0">
        <references count="2">
          <reference field="5" count="0" selected="0"/>
          <reference field="6" count="0"/>
        </references>
      </pivotArea>
    </format>
    <format dxfId="801">
      <pivotArea collapsedLevelsAreSubtotals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800">
      <pivotArea collapsedLevelsAreSubtotals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799">
      <pivotArea dataOnly="0" labelOnly="1" fieldPosition="0">
        <references count="2">
          <reference field="5" count="0" selected="0"/>
          <reference field="6" count="0"/>
        </references>
      </pivotArea>
    </format>
    <format dxfId="798">
      <pivotArea dataOnly="0" labelOnly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797">
      <pivotArea dataOnly="0" labelOnly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796">
      <pivotArea collapsedLevelsAreSubtotals="1" fieldPosition="0">
        <references count="2">
          <reference field="5" count="0" selected="0"/>
          <reference field="6" count="0"/>
        </references>
      </pivotArea>
    </format>
    <format dxfId="795">
      <pivotArea collapsedLevelsAreSubtotals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794">
      <pivotArea collapsedLevelsAreSubtotals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793">
      <pivotArea dataOnly="0" labelOnly="1" fieldPosition="0">
        <references count="2">
          <reference field="5" count="0" selected="0"/>
          <reference field="6" count="0"/>
        </references>
      </pivotArea>
    </format>
    <format dxfId="792">
      <pivotArea dataOnly="0" labelOnly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791">
      <pivotArea dataOnly="0" labelOnly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790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0"/>
          </reference>
        </references>
      </pivotArea>
    </format>
    <format dxfId="789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1"/>
          </reference>
        </references>
      </pivotArea>
    </format>
    <format dxfId="788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2"/>
          </reference>
        </references>
      </pivotArea>
    </format>
    <format dxfId="787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3"/>
          </reference>
        </references>
      </pivotArea>
    </format>
    <format dxfId="786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4"/>
          </reference>
        </references>
      </pivotArea>
    </format>
    <format dxfId="785">
      <pivotArea dataOnly="0" labelOnly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0"/>
        </references>
      </pivotArea>
    </format>
    <format dxfId="784">
      <pivotArea grandRow="1" outline="0" collapsedLevelsAreSubtotals="1" fieldPosition="0"/>
    </format>
    <format dxfId="783">
      <pivotArea dataOnly="0" labelOnly="1" grandRow="1" outline="0" fieldPosition="0"/>
    </format>
    <format dxfId="782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1">
            <x v="2"/>
          </reference>
        </references>
      </pivotArea>
    </format>
    <format dxfId="781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1">
            <x v="0"/>
          </reference>
        </references>
      </pivotArea>
    </format>
    <format dxfId="780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1">
            <x v="1"/>
          </reference>
        </references>
      </pivotArea>
    </format>
    <format dxfId="779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778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2" count="1">
            <x v="2"/>
          </reference>
        </references>
      </pivotArea>
    </format>
    <format dxfId="777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2" count="1">
            <x v="0"/>
          </reference>
        </references>
      </pivotArea>
    </format>
    <format dxfId="776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2" count="2">
            <x v="0"/>
            <x v="2"/>
          </reference>
        </references>
      </pivotArea>
    </format>
    <format dxfId="775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2" count="1">
            <x v="2"/>
          </reference>
        </references>
      </pivotArea>
    </format>
    <format dxfId="774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2" count="1">
            <x v="0"/>
          </reference>
        </references>
      </pivotArea>
    </format>
    <format dxfId="773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2" count="1">
            <x v="3"/>
          </reference>
        </references>
      </pivotArea>
    </format>
    <format dxfId="772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2" count="1">
            <x v="4"/>
          </reference>
        </references>
      </pivotArea>
    </format>
    <format dxfId="771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2" count="2">
            <x v="3"/>
            <x v="4"/>
          </reference>
        </references>
      </pivotArea>
    </format>
    <format dxfId="770">
      <pivotArea field="5" type="button" dataOnly="0" labelOnly="1" outline="0" axis="axisRow" fieldPosition="0"/>
    </format>
    <format dxfId="76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6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0"/>
          </reference>
          <reference field="12" count="1" selected="0">
            <x v="2"/>
          </reference>
        </references>
      </pivotArea>
    </format>
    <format dxfId="767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1"/>
          </reference>
          <reference field="12" count="1" selected="0">
            <x v="2"/>
          </reference>
        </references>
      </pivotArea>
    </format>
    <format dxfId="766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6"/>
          </reference>
          <reference field="12" count="1" selected="0">
            <x v="2"/>
          </reference>
        </references>
      </pivotArea>
    </format>
    <format dxfId="765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4"/>
          </reference>
          <reference field="12" count="1" selected="0">
            <x v="2"/>
          </reference>
        </references>
      </pivotArea>
    </format>
    <format dxfId="76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2"/>
          </reference>
          <reference field="12" count="1" selected="0">
            <x v="2"/>
          </reference>
        </references>
      </pivotArea>
    </format>
    <format dxfId="763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3"/>
          </reference>
          <reference field="12" count="1" selected="0">
            <x v="2"/>
          </reference>
        </references>
      </pivotArea>
    </format>
    <format dxfId="762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6">
            <x v="0"/>
            <x v="1"/>
            <x v="2"/>
            <x v="3"/>
            <x v="4"/>
            <x v="6"/>
          </reference>
          <reference field="12" count="1" selected="0">
            <x v="2"/>
          </reference>
        </references>
      </pivotArea>
    </format>
    <format dxfId="761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1"/>
          </reference>
          <reference field="12" count="1" selected="0">
            <x v="0"/>
          </reference>
        </references>
      </pivotArea>
    </format>
    <format dxfId="760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2"/>
          </reference>
          <reference field="12" count="1" selected="0">
            <x v="0"/>
          </reference>
        </references>
      </pivotArea>
    </format>
    <format dxfId="759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2">
            <x v="1"/>
            <x v="2"/>
          </reference>
          <reference field="12" count="1" selected="0">
            <x v="0"/>
          </reference>
        </references>
      </pivotArea>
    </format>
    <format dxfId="75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757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756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1"/>
          </reference>
          <reference field="12" count="1" selected="0">
            <x v="2"/>
          </reference>
        </references>
      </pivotArea>
    </format>
    <format dxfId="755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5"/>
          </reference>
          <reference field="12" count="1" selected="0">
            <x v="2"/>
          </reference>
        </references>
      </pivotArea>
    </format>
    <format dxfId="75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2"/>
          </reference>
          <reference field="12" count="1" selected="0">
            <x v="2"/>
          </reference>
        </references>
      </pivotArea>
    </format>
    <format dxfId="753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3">
            <x v="1"/>
            <x v="2"/>
            <x v="5"/>
          </reference>
          <reference field="12" count="1" selected="0">
            <x v="2"/>
          </reference>
        </references>
      </pivotArea>
    </format>
    <format dxfId="752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2"/>
          </reference>
          <reference field="12" count="1" selected="0">
            <x v="0"/>
          </reference>
        </references>
      </pivotArea>
    </format>
    <format dxfId="751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2"/>
          </reference>
          <reference field="12" count="1" selected="0">
            <x v="0"/>
          </reference>
        </references>
      </pivotArea>
    </format>
    <format dxfId="750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1"/>
          </reference>
          <reference field="12" count="1" selected="0">
            <x v="2"/>
          </reference>
        </references>
      </pivotArea>
    </format>
    <format dxfId="749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6"/>
          </reference>
          <reference field="12" count="1" selected="0">
            <x v="2"/>
          </reference>
        </references>
      </pivotArea>
    </format>
    <format dxfId="74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2"/>
          </reference>
          <reference field="12" count="1" selected="0">
            <x v="2"/>
          </reference>
        </references>
      </pivotArea>
    </format>
    <format dxfId="747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3">
            <x v="1"/>
            <x v="2"/>
            <x v="6"/>
          </reference>
          <reference field="12" count="1" selected="0">
            <x v="2"/>
          </reference>
        </references>
      </pivotArea>
    </format>
    <format dxfId="746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0"/>
          </reference>
          <reference field="12" count="1" selected="0">
            <x v="0"/>
          </reference>
        </references>
      </pivotArea>
    </format>
    <format dxfId="745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1"/>
          </reference>
          <reference field="12" count="1" selected="0">
            <x v="0"/>
          </reference>
        </references>
      </pivotArea>
    </format>
    <format dxfId="74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6"/>
          </reference>
          <reference field="12" count="1" selected="0">
            <x v="0"/>
          </reference>
        </references>
      </pivotArea>
    </format>
    <format dxfId="743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2"/>
          </reference>
          <reference field="12" count="1" selected="0">
            <x v="0"/>
          </reference>
        </references>
      </pivotArea>
    </format>
    <format dxfId="742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4">
            <x v="0"/>
            <x v="1"/>
            <x v="2"/>
            <x v="6"/>
          </reference>
          <reference field="12" count="1" selected="0">
            <x v="0"/>
          </reference>
        </references>
      </pivotArea>
    </format>
    <format dxfId="741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0"/>
          </reference>
          <reference field="12" count="1" selected="0">
            <x v="3"/>
          </reference>
        </references>
      </pivotArea>
    </format>
    <format dxfId="740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1"/>
          </reference>
          <reference field="12" count="1" selected="0">
            <x v="3"/>
          </reference>
        </references>
      </pivotArea>
    </format>
    <format dxfId="739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5"/>
          </reference>
          <reference field="12" count="1" selected="0">
            <x v="3"/>
          </reference>
        </references>
      </pivotArea>
    </format>
    <format dxfId="73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2"/>
          </reference>
          <reference field="12" count="1" selected="0">
            <x v="3"/>
          </reference>
        </references>
      </pivotArea>
    </format>
    <format dxfId="737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3"/>
          </reference>
          <reference field="12" count="1" selected="0">
            <x v="3"/>
          </reference>
        </references>
      </pivotArea>
    </format>
    <format dxfId="736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5">
            <x v="0"/>
            <x v="1"/>
            <x v="2"/>
            <x v="3"/>
            <x v="5"/>
          </reference>
          <reference field="12" count="1" selected="0">
            <x v="3"/>
          </reference>
        </references>
      </pivotArea>
    </format>
    <format dxfId="735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0"/>
          </reference>
          <reference field="12" count="1" selected="0">
            <x v="4"/>
          </reference>
        </references>
      </pivotArea>
    </format>
    <format dxfId="73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1"/>
          </reference>
          <reference field="12" count="1" selected="0">
            <x v="4"/>
          </reference>
        </references>
      </pivotArea>
    </format>
    <format dxfId="733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5"/>
          </reference>
          <reference field="12" count="1" selected="0">
            <x v="4"/>
          </reference>
        </references>
      </pivotArea>
    </format>
    <format dxfId="732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2"/>
          </reference>
          <reference field="12" count="1" selected="0">
            <x v="4"/>
          </reference>
        </references>
      </pivotArea>
    </format>
    <format dxfId="731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3"/>
          </reference>
          <reference field="12" count="1" selected="0">
            <x v="4"/>
          </reference>
        </references>
      </pivotArea>
    </format>
    <format dxfId="730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5">
            <x v="0"/>
            <x v="1"/>
            <x v="2"/>
            <x v="3"/>
            <x v="5"/>
          </reference>
          <reference field="12" count="1" selected="0">
            <x v="4"/>
          </reference>
        </references>
      </pivotArea>
    </format>
    <format dxfId="729">
      <pivotArea collapsedLevelsAreSubtotals="1" fieldPosition="0">
        <references count="1">
          <reference field="5" count="0"/>
        </references>
      </pivotArea>
    </format>
    <format dxfId="728">
      <pivotArea collapsedLevelsAreSubtotals="1" fieldPosition="0">
        <references count="2">
          <reference field="5" count="0" selected="0"/>
          <reference field="6" count="0"/>
        </references>
      </pivotArea>
    </format>
    <format dxfId="727">
      <pivotArea collapsedLevelsAreSubtotals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726">
      <pivotArea collapsedLevelsAreSubtotals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725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0"/>
          </reference>
        </references>
      </pivotArea>
    </format>
    <format dxfId="724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1"/>
          </reference>
        </references>
      </pivotArea>
    </format>
    <format dxfId="723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2"/>
          </reference>
        </references>
      </pivotArea>
    </format>
    <format dxfId="722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3"/>
          </reference>
        </references>
      </pivotArea>
    </format>
    <format dxfId="721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4"/>
          </reference>
        </references>
      </pivotArea>
    </format>
    <format dxfId="720">
      <pivotArea dataOnly="0" labelOnly="1" fieldPosition="0">
        <references count="1">
          <reference field="5" count="0"/>
        </references>
      </pivotArea>
    </format>
    <format dxfId="719">
      <pivotArea dataOnly="0" labelOnly="1" fieldPosition="0">
        <references count="2">
          <reference field="5" count="0" selected="0"/>
          <reference field="6" count="0"/>
        </references>
      </pivotArea>
    </format>
    <format dxfId="718">
      <pivotArea dataOnly="0" labelOnly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717">
      <pivotArea dataOnly="0" labelOnly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716">
      <pivotArea dataOnly="0" labelOnly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0"/>
        </references>
      </pivotArea>
    </format>
    <format dxfId="715">
      <pivotArea collapsedLevelsAreSubtotals="1" fieldPosition="0">
        <references count="1">
          <reference field="5" count="0"/>
        </references>
      </pivotArea>
    </format>
    <format dxfId="714">
      <pivotArea collapsedLevelsAreSubtotals="1" fieldPosition="0">
        <references count="2">
          <reference field="5" count="0" selected="0"/>
          <reference field="6" count="0"/>
        </references>
      </pivotArea>
    </format>
    <format dxfId="713">
      <pivotArea collapsedLevelsAreSubtotals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712">
      <pivotArea collapsedLevelsAreSubtotals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711">
      <pivotArea dataOnly="0" labelOnly="1" fieldPosition="0">
        <references count="1">
          <reference field="5" count="0"/>
        </references>
      </pivotArea>
    </format>
    <format dxfId="710">
      <pivotArea dataOnly="0" labelOnly="1" fieldPosition="0">
        <references count="2">
          <reference field="5" count="0" selected="0"/>
          <reference field="6" count="0"/>
        </references>
      </pivotArea>
    </format>
    <format dxfId="709">
      <pivotArea dataOnly="0" labelOnly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708">
      <pivotArea dataOnly="0" labelOnly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707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0"/>
          </reference>
          <reference field="12" count="1" selected="0">
            <x v="2"/>
          </reference>
        </references>
      </pivotArea>
    </format>
    <format dxfId="706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1"/>
          </reference>
          <reference field="12" count="1" selected="0">
            <x v="2"/>
          </reference>
        </references>
      </pivotArea>
    </format>
    <format dxfId="705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6"/>
          </reference>
          <reference field="12" count="1" selected="0">
            <x v="2"/>
          </reference>
        </references>
      </pivotArea>
    </format>
    <format dxfId="70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4"/>
          </reference>
          <reference field="12" count="1" selected="0">
            <x v="2"/>
          </reference>
        </references>
      </pivotArea>
    </format>
    <format dxfId="703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2"/>
          </reference>
          <reference field="12" count="1" selected="0">
            <x v="2"/>
          </reference>
        </references>
      </pivotArea>
    </format>
    <format dxfId="702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3"/>
          </reference>
          <reference field="12" count="1" selected="0">
            <x v="2"/>
          </reference>
        </references>
      </pivotArea>
    </format>
    <format dxfId="701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6">
            <x v="0"/>
            <x v="1"/>
            <x v="2"/>
            <x v="3"/>
            <x v="4"/>
            <x v="6"/>
          </reference>
          <reference field="12" count="1" selected="0">
            <x v="2"/>
          </reference>
        </references>
      </pivotArea>
    </format>
    <format dxfId="700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1"/>
          </reference>
          <reference field="12" count="1" selected="0">
            <x v="0"/>
          </reference>
        </references>
      </pivotArea>
    </format>
    <format dxfId="699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2"/>
          </reference>
          <reference field="12" count="1" selected="0">
            <x v="0"/>
          </reference>
        </references>
      </pivotArea>
    </format>
    <format dxfId="698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2">
            <x v="1"/>
            <x v="2"/>
          </reference>
          <reference field="12" count="1" selected="0">
            <x v="0"/>
          </reference>
        </references>
      </pivotArea>
    </format>
    <format dxfId="697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696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695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1"/>
          </reference>
          <reference field="12" count="1" selected="0">
            <x v="2"/>
          </reference>
        </references>
      </pivotArea>
    </format>
    <format dxfId="69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5"/>
          </reference>
          <reference field="12" count="1" selected="0">
            <x v="2"/>
          </reference>
        </references>
      </pivotArea>
    </format>
    <format dxfId="693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2"/>
          </reference>
          <reference field="12" count="1" selected="0">
            <x v="2"/>
          </reference>
        </references>
      </pivotArea>
    </format>
    <format dxfId="692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3">
            <x v="1"/>
            <x v="2"/>
            <x v="5"/>
          </reference>
          <reference field="12" count="1" selected="0">
            <x v="2"/>
          </reference>
        </references>
      </pivotArea>
    </format>
    <format dxfId="691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2"/>
          </reference>
          <reference field="12" count="1" selected="0">
            <x v="0"/>
          </reference>
        </references>
      </pivotArea>
    </format>
    <format dxfId="690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2"/>
          </reference>
          <reference field="12" count="1" selected="0">
            <x v="0"/>
          </reference>
        </references>
      </pivotArea>
    </format>
    <format dxfId="689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1"/>
          </reference>
          <reference field="12" count="1" selected="0">
            <x v="2"/>
          </reference>
        </references>
      </pivotArea>
    </format>
    <format dxfId="68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6"/>
          </reference>
          <reference field="12" count="1" selected="0">
            <x v="2"/>
          </reference>
        </references>
      </pivotArea>
    </format>
    <format dxfId="687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2"/>
          </reference>
          <reference field="12" count="1" selected="0">
            <x v="2"/>
          </reference>
        </references>
      </pivotArea>
    </format>
    <format dxfId="686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3">
            <x v="1"/>
            <x v="2"/>
            <x v="6"/>
          </reference>
          <reference field="12" count="1" selected="0">
            <x v="2"/>
          </reference>
        </references>
      </pivotArea>
    </format>
    <format dxfId="685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0"/>
          </reference>
          <reference field="12" count="1" selected="0">
            <x v="0"/>
          </reference>
        </references>
      </pivotArea>
    </format>
    <format dxfId="68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1"/>
          </reference>
          <reference field="12" count="1" selected="0">
            <x v="0"/>
          </reference>
        </references>
      </pivotArea>
    </format>
    <format dxfId="683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6"/>
          </reference>
          <reference field="12" count="1" selected="0">
            <x v="0"/>
          </reference>
        </references>
      </pivotArea>
    </format>
    <format dxfId="682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2"/>
          </reference>
          <reference field="12" count="1" selected="0">
            <x v="0"/>
          </reference>
        </references>
      </pivotArea>
    </format>
    <format dxfId="681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4">
            <x v="0"/>
            <x v="1"/>
            <x v="2"/>
            <x v="6"/>
          </reference>
          <reference field="12" count="1" selected="0">
            <x v="0"/>
          </reference>
        </references>
      </pivotArea>
    </format>
    <format dxfId="680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0"/>
          </reference>
          <reference field="12" count="1" selected="0">
            <x v="3"/>
          </reference>
        </references>
      </pivotArea>
    </format>
    <format dxfId="679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1"/>
          </reference>
          <reference field="12" count="1" selected="0">
            <x v="3"/>
          </reference>
        </references>
      </pivotArea>
    </format>
    <format dxfId="67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5"/>
          </reference>
          <reference field="12" count="1" selected="0">
            <x v="3"/>
          </reference>
        </references>
      </pivotArea>
    </format>
    <format dxfId="677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2"/>
          </reference>
          <reference field="12" count="1" selected="0">
            <x v="3"/>
          </reference>
        </references>
      </pivotArea>
    </format>
    <format dxfId="676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3"/>
          </reference>
          <reference field="12" count="1" selected="0">
            <x v="3"/>
          </reference>
        </references>
      </pivotArea>
    </format>
    <format dxfId="675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5">
            <x v="0"/>
            <x v="1"/>
            <x v="2"/>
            <x v="3"/>
            <x v="5"/>
          </reference>
          <reference field="12" count="1" selected="0">
            <x v="3"/>
          </reference>
        </references>
      </pivotArea>
    </format>
    <format dxfId="67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0"/>
          </reference>
          <reference field="12" count="1" selected="0">
            <x v="4"/>
          </reference>
        </references>
      </pivotArea>
    </format>
    <format dxfId="673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1"/>
          </reference>
          <reference field="12" count="1" selected="0">
            <x v="4"/>
          </reference>
        </references>
      </pivotArea>
    </format>
    <format dxfId="672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5"/>
          </reference>
          <reference field="12" count="1" selected="0">
            <x v="4"/>
          </reference>
        </references>
      </pivotArea>
    </format>
    <format dxfId="671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2"/>
          </reference>
          <reference field="12" count="1" selected="0">
            <x v="4"/>
          </reference>
        </references>
      </pivotArea>
    </format>
    <format dxfId="670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3"/>
          </reference>
          <reference field="12" count="1" selected="0">
            <x v="4"/>
          </reference>
        </references>
      </pivotArea>
    </format>
    <format dxfId="669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5">
            <x v="0"/>
            <x v="1"/>
            <x v="2"/>
            <x v="3"/>
            <x v="5"/>
          </reference>
          <reference field="12" count="1" selected="0">
            <x v="4"/>
          </reference>
        </references>
      </pivotArea>
    </format>
    <format dxfId="668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0"/>
          </reference>
        </references>
      </pivotArea>
    </format>
    <format dxfId="667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1"/>
          </reference>
        </references>
      </pivotArea>
    </format>
    <format dxfId="666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2"/>
          </reference>
        </references>
      </pivotArea>
    </format>
    <format dxfId="665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3"/>
          </reference>
        </references>
      </pivotArea>
    </format>
    <format dxfId="664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4"/>
          </reference>
        </references>
      </pivotArea>
    </format>
    <format dxfId="663">
      <pivotArea dataOnly="0" labelOnly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0"/>
        </references>
      </pivotArea>
    </format>
    <format dxfId="662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1">
            <x v="2"/>
          </reference>
        </references>
      </pivotArea>
    </format>
    <format dxfId="661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1">
            <x v="0"/>
          </reference>
        </references>
      </pivotArea>
    </format>
    <format dxfId="660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1">
            <x v="1"/>
          </reference>
        </references>
      </pivotArea>
    </format>
    <format dxfId="659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658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2" count="1">
            <x v="2"/>
          </reference>
        </references>
      </pivotArea>
    </format>
    <format dxfId="657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2" count="1">
            <x v="0"/>
          </reference>
        </references>
      </pivotArea>
    </format>
    <format dxfId="656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2" count="2">
            <x v="0"/>
            <x v="2"/>
          </reference>
        </references>
      </pivotArea>
    </format>
    <format dxfId="655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2" count="1">
            <x v="2"/>
          </reference>
        </references>
      </pivotArea>
    </format>
    <format dxfId="654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2" count="1">
            <x v="0"/>
          </reference>
        </references>
      </pivotArea>
    </format>
    <format dxfId="653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2" count="1">
            <x v="3"/>
          </reference>
        </references>
      </pivotArea>
    </format>
    <format dxfId="652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2" count="1">
            <x v="4"/>
          </reference>
        </references>
      </pivotArea>
    </format>
    <format dxfId="651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2" count="2">
            <x v="3"/>
            <x v="4"/>
          </reference>
        </references>
      </pivotArea>
    </format>
    <format dxfId="650">
      <pivotArea dataOnly="0" labelOnly="1" fieldPosition="0">
        <references count="1">
          <reference field="9" count="0"/>
        </references>
      </pivotArea>
    </format>
    <format dxfId="649">
      <pivotArea dataOnly="0" labelOnly="1" fieldPosition="0">
        <references count="1">
          <reference field="12" count="0"/>
        </references>
      </pivotArea>
    </format>
    <format dxfId="648">
      <pivotArea dataOnly="0" labelOnly="1" fieldPosition="0">
        <references count="1">
          <reference field="10" count="0"/>
        </references>
      </pivotArea>
    </format>
    <format dxfId="647">
      <pivotArea dataOnly="0" labelOnly="1" fieldPosition="0">
        <references count="1">
          <reference field="11" count="0"/>
        </references>
      </pivotArea>
    </format>
    <format dxfId="646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645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64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0"/>
          </reference>
          <reference field="12" count="1" selected="0">
            <x v="2"/>
          </reference>
        </references>
      </pivotArea>
    </format>
    <format dxfId="643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0"/>
          </reference>
          <reference field="11" count="4">
            <x v="0"/>
            <x v="8"/>
            <x v="9"/>
            <x v="10"/>
          </reference>
          <reference field="12" count="1" selected="0">
            <x v="2"/>
          </reference>
        </references>
      </pivotArea>
    </format>
    <format dxfId="642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1"/>
          </reference>
          <reference field="12" count="1" selected="0">
            <x v="2"/>
          </reference>
        </references>
      </pivotArea>
    </format>
    <format dxfId="641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1"/>
          </reference>
          <reference field="11" count="22">
            <x v="1"/>
            <x v="2"/>
            <x v="3"/>
            <x v="4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</reference>
          <reference field="12" count="1" selected="0">
            <x v="2"/>
          </reference>
        </references>
      </pivotArea>
    </format>
    <format dxfId="640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4"/>
          </reference>
          <reference field="12" count="1" selected="0">
            <x v="2"/>
          </reference>
        </references>
      </pivotArea>
    </format>
    <format dxfId="639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4"/>
          </reference>
          <reference field="11" count="1">
            <x v="29"/>
          </reference>
          <reference field="12" count="1" selected="0">
            <x v="2"/>
          </reference>
        </references>
      </pivotArea>
    </format>
    <format dxfId="63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2"/>
          </reference>
          <reference field="12" count="1" selected="0">
            <x v="2"/>
          </reference>
        </references>
      </pivotArea>
    </format>
    <format dxfId="637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2"/>
          </reference>
          <reference field="11" count="3">
            <x v="5"/>
            <x v="6"/>
            <x v="30"/>
          </reference>
          <reference field="12" count="1" selected="0">
            <x v="2"/>
          </reference>
        </references>
      </pivotArea>
    </format>
    <format dxfId="636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3"/>
          </reference>
          <reference field="12" count="1" selected="0">
            <x v="2"/>
          </reference>
        </references>
      </pivotArea>
    </format>
    <format dxfId="635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3"/>
          </reference>
          <reference field="11" count="1">
            <x v="7"/>
          </reference>
          <reference field="12" count="1" selected="0">
            <x v="2"/>
          </reference>
        </references>
      </pivotArea>
    </format>
    <format dxfId="634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1">
            <x v="0"/>
          </reference>
        </references>
      </pivotArea>
    </format>
    <format dxfId="633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1"/>
          </reference>
          <reference field="12" count="1" selected="0">
            <x v="0"/>
          </reference>
        </references>
      </pivotArea>
    </format>
    <format dxfId="632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1"/>
          </reference>
          <reference field="11" count="4">
            <x v="1"/>
            <x v="2"/>
            <x v="3"/>
            <x v="4"/>
          </reference>
          <reference field="12" count="1" selected="0">
            <x v="0"/>
          </reference>
        </references>
      </pivotArea>
    </format>
    <format dxfId="631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2"/>
          </reference>
          <reference field="12" count="1" selected="0">
            <x v="0"/>
          </reference>
        </references>
      </pivotArea>
    </format>
    <format dxfId="630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2"/>
          </reference>
          <reference field="11" count="1">
            <x v="5"/>
          </reference>
          <reference field="12" count="1" selected="0">
            <x v="0"/>
          </reference>
        </references>
      </pivotArea>
    </format>
    <format dxfId="629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1">
            <x v="1"/>
          </reference>
        </references>
      </pivotArea>
    </format>
    <format dxfId="62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627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3"/>
          </reference>
          <reference field="11" count="1">
            <x v="7"/>
          </reference>
          <reference field="12" count="1" selected="0">
            <x v="1"/>
          </reference>
        </references>
      </pivotArea>
    </format>
    <format dxfId="626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1"/>
          </reference>
        </references>
      </pivotArea>
    </format>
    <format dxfId="625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2" count="1">
            <x v="2"/>
          </reference>
        </references>
      </pivotArea>
    </format>
    <format dxfId="62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1"/>
          </reference>
          <reference field="12" count="1" selected="0">
            <x v="2"/>
          </reference>
        </references>
      </pivotArea>
    </format>
    <format dxfId="623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 selected="0">
            <x v="1"/>
          </reference>
          <reference field="11" count="3">
            <x v="18"/>
            <x v="21"/>
            <x v="31"/>
          </reference>
          <reference field="12" count="1" selected="0">
            <x v="2"/>
          </reference>
        </references>
      </pivotArea>
    </format>
    <format dxfId="622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2"/>
          </reference>
          <reference field="12" count="1" selected="0">
            <x v="2"/>
          </reference>
        </references>
      </pivotArea>
    </format>
    <format dxfId="621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 selected="0">
            <x v="2"/>
          </reference>
          <reference field="11" count="1">
            <x v="6"/>
          </reference>
          <reference field="12" count="1" selected="0">
            <x v="2"/>
          </reference>
        </references>
      </pivotArea>
    </format>
    <format dxfId="620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2" count="1">
            <x v="0"/>
          </reference>
        </references>
      </pivotArea>
    </format>
    <format dxfId="619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2"/>
          </reference>
          <reference field="12" count="1" selected="0">
            <x v="0"/>
          </reference>
        </references>
      </pivotArea>
    </format>
    <format dxfId="618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 selected="0">
            <x v="2"/>
          </reference>
          <reference field="11" count="1">
            <x v="6"/>
          </reference>
          <reference field="12" count="1" selected="0">
            <x v="0"/>
          </reference>
        </references>
      </pivotArea>
    </format>
    <format dxfId="617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2"/>
          </reference>
        </references>
      </pivotArea>
    </format>
    <format dxfId="616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2" count="1">
            <x v="2"/>
          </reference>
        </references>
      </pivotArea>
    </format>
    <format dxfId="615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1"/>
          </reference>
          <reference field="12" count="1" selected="0">
            <x v="2"/>
          </reference>
        </references>
      </pivotArea>
    </format>
    <format dxfId="614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 selected="0">
            <x v="1"/>
          </reference>
          <reference field="11" count="6">
            <x v="14"/>
            <x v="15"/>
            <x v="16"/>
            <x v="18"/>
            <x v="23"/>
            <x v="25"/>
          </reference>
          <reference field="12" count="1" selected="0">
            <x v="2"/>
          </reference>
        </references>
      </pivotArea>
    </format>
    <format dxfId="613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6"/>
          </reference>
          <reference field="12" count="1" selected="0">
            <x v="2"/>
          </reference>
        </references>
      </pivotArea>
    </format>
    <format dxfId="612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 selected="0">
            <x v="6"/>
          </reference>
          <reference field="11" count="1">
            <x v="32"/>
          </reference>
          <reference field="12" count="1" selected="0">
            <x v="2"/>
          </reference>
        </references>
      </pivotArea>
    </format>
    <format dxfId="611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2"/>
          </reference>
          <reference field="12" count="1" selected="0">
            <x v="2"/>
          </reference>
        </references>
      </pivotArea>
    </format>
    <format dxfId="610">
      <pivotArea collapsedLevelsAreSubtotals="1" fieldPosition="0">
        <references count="8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 selected="0">
            <x v="2"/>
          </reference>
          <reference field="11" count="1">
            <x v="33"/>
          </reference>
          <reference field="12" count="1" selected="0">
            <x v="2"/>
          </reference>
        </references>
      </pivotArea>
    </format>
    <format dxfId="609">
      <pivotArea dataOnly="0" labelOnly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12" count="1">
            <x v="2"/>
          </reference>
        </references>
      </pivotArea>
    </format>
    <format dxfId="608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0"/>
          </reference>
          <reference field="12" count="1" selected="0">
            <x v="2"/>
          </reference>
        </references>
      </pivotArea>
    </format>
    <format dxfId="607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0"/>
          </reference>
          <reference field="12" count="1" selected="0">
            <x v="2"/>
          </reference>
        </references>
      </pivotArea>
    </format>
    <format dxfId="606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1"/>
          </reference>
          <reference field="12" count="1" selected="0">
            <x v="2"/>
          </reference>
        </references>
      </pivotArea>
    </format>
    <format dxfId="605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1"/>
          </reference>
          <reference field="12" count="1" selected="0">
            <x v="2"/>
          </reference>
        </references>
      </pivotArea>
    </format>
    <format dxfId="604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2"/>
          </reference>
          <reference field="12" count="1" selected="0">
            <x v="2"/>
          </reference>
        </references>
      </pivotArea>
    </format>
    <format dxfId="603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2"/>
          </reference>
          <reference field="12" count="1" selected="0">
            <x v="2"/>
          </reference>
        </references>
      </pivotArea>
    </format>
    <format dxfId="602">
      <pivotArea dataOnly="0" labelOnly="1" grandRow="1" outline="0" fieldPosition="0"/>
    </format>
    <format dxfId="601">
      <pivotArea dataOnly="0" labelOnly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12" count="1">
            <x v="0"/>
          </reference>
        </references>
      </pivotArea>
    </format>
    <format dxfId="600">
      <pivotArea dataOnly="0" labelOnly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12" count="1">
            <x v="1"/>
          </reference>
        </references>
      </pivotArea>
    </format>
    <format dxfId="599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0"/>
          </reference>
          <reference field="12" count="1" selected="0">
            <x v="0"/>
          </reference>
        </references>
      </pivotArea>
    </format>
    <format dxfId="598">
      <pivotArea dataOnly="0" labelOnly="1" grandRow="1" outline="0" fieldPosition="0"/>
    </format>
    <format dxfId="597">
      <pivotArea grandRow="1" outline="0" collapsedLevelsAreSubtotals="1" fieldPosition="0"/>
    </format>
    <format dxfId="596">
      <pivotArea grandRow="1" outline="0" collapsedLevelsAreSubtotals="1" fieldPosition="0"/>
    </format>
    <format dxfId="595">
      <pivotArea grandRow="1" outline="0" collapsedLevelsAreSubtotals="1" fieldPosition="0"/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9">
    <rowHierarchyUsage hierarchyUsage="24"/>
    <rowHierarchyUsage hierarchyUsage="25"/>
    <rowHierarchyUsage hierarchyUsage="26"/>
    <rowHierarchyUsage hierarchyUsage="27"/>
    <rowHierarchyUsage hierarchyUsage="29"/>
    <rowHierarchyUsage hierarchyUsage="28"/>
    <rowHierarchyUsage hierarchyUsage="31"/>
    <rowHierarchyUsage hierarchyUsage="32"/>
    <rowHierarchyUsage hierarchyUsage="3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Zaokretna tablica2" cacheId="16" applyNumberFormats="0" applyBorderFormats="0" applyFontFormats="0" applyPatternFormats="0" applyAlignmentFormats="0" applyWidthHeightFormats="1" dataCaption="Vrijednosti" grandTotalCaption="PRIHODI UKUPNO" tag="08e2a2c4-6bbd-4b5e-9b80-d4707083479d" updatedVersion="6" minRefreshableVersion="3" useAutoFormatting="1" subtotalHiddenItems="1" itemPrintTitles="1" createdVersion="8" indent="0" outline="1" outlineData="1" multipleFieldFilters="0">
  <location ref="A13:O16" firstHeaderRow="0" firstDataRow="1" firstDataCol="1"/>
  <pivotFields count="15">
    <pivotField axis="axisRow" allDrilled="1" subtotalTop="0" showAll="0" dataSourceSort="1" defaultSubtotal="0" defaultAttributeDrillState="1">
      <items count="2">
        <item n="6 PRIHODI POSLOVANJA" s="1" x="0"/>
        <item n="7 PRIHODI OD PRODAJE NEFINACIJSKE IMOVINE" s="1"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fld="13" subtotal="count" baseField="0" baseItem="0"/>
    <dataField fld="1" subtotal="count" baseField="0" baseItem="0"/>
    <dataField fld="2" subtotal="count" baseField="0" baseItem="0"/>
    <dataField fld="3" subtotal="count" baseField="0" baseItem="0"/>
    <dataField fld="4" subtotal="count" baseField="0" baseItem="0" numFmtId="4"/>
    <dataField fld="5" subtotal="count" baseField="0" baseItem="0" numFmtId="4"/>
    <dataField fld="6" subtotal="count" baseField="0" baseItem="0"/>
    <dataField fld="7" subtotal="count" baseField="0" baseItem="0"/>
    <dataField fld="8" subtotal="count" baseField="0" baseItem="0"/>
    <dataField fld="12" subtotal="count" baseField="0" baseItem="0"/>
    <dataField fld="9" subtotal="count" baseField="0" baseItem="0"/>
    <dataField fld="10" subtotal="count" baseField="0" baseItem="0" numFmtId="166"/>
    <dataField fld="11" subtotal="count" baseField="0" baseItem="0"/>
    <dataField fld="14" subtotal="count" baseField="0" baseItem="0"/>
  </dataFields>
  <formats count="57">
    <format dxfId="1887">
      <pivotArea type="all" dataOnly="0" outline="0" fieldPosition="0"/>
    </format>
    <format dxfId="1886">
      <pivotArea outline="0" collapsedLevelsAreSubtotals="1" fieldPosition="0"/>
    </format>
    <format dxfId="1885">
      <pivotArea field="0" type="button" dataOnly="0" labelOnly="1" outline="0" axis="axisRow" fieldPosition="0"/>
    </format>
    <format dxfId="1884">
      <pivotArea dataOnly="0" labelOnly="1" fieldPosition="0">
        <references count="1">
          <reference field="0" count="0"/>
        </references>
      </pivotArea>
    </format>
    <format dxfId="1883">
      <pivotArea dataOnly="0" labelOnly="1" grandRow="1" outline="0" fieldPosition="0"/>
    </format>
    <format dxfId="188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881">
      <pivotArea field="0" type="button" dataOnly="0" labelOnly="1" outline="0" axis="axisRow" fieldPosition="0"/>
    </format>
    <format dxfId="1880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1879">
      <pivotArea type="all" dataOnly="0" outline="0" fieldPosition="0"/>
    </format>
    <format dxfId="1878">
      <pivotArea outline="0" collapsedLevelsAreSubtotals="1" fieldPosition="0"/>
    </format>
    <format dxfId="1877">
      <pivotArea field="0" type="button" dataOnly="0" labelOnly="1" outline="0" axis="axisRow" fieldPosition="0"/>
    </format>
    <format dxfId="1876">
      <pivotArea dataOnly="0" labelOnly="1" fieldPosition="0">
        <references count="1">
          <reference field="0" count="0"/>
        </references>
      </pivotArea>
    </format>
    <format dxfId="1875">
      <pivotArea dataOnly="0" labelOnly="1" grandRow="1" outline="0" fieldPosition="0"/>
    </format>
    <format dxfId="1874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1873">
      <pivotArea dataOnly="0" labelOnly="1" grandRow="1" outline="0" fieldPosition="0"/>
    </format>
    <format dxfId="1872">
      <pivotArea field="0" grandRow="1" outline="0" collapsedLevelsAreSubtotals="1" axis="axisRow" fieldPosition="0">
        <references count="1">
          <reference field="4294967294" count="5" selected="0">
            <x v="1"/>
            <x v="2"/>
            <x v="3"/>
            <x v="4"/>
            <x v="5"/>
          </reference>
        </references>
      </pivotArea>
    </format>
    <format dxfId="1871">
      <pivotArea type="all" dataOnly="0" outline="0" fieldPosition="0"/>
    </format>
    <format dxfId="1870">
      <pivotArea outline="0" collapsedLevelsAreSubtotals="1" fieldPosition="0"/>
    </format>
    <format dxfId="1869">
      <pivotArea field="0" type="button" dataOnly="0" labelOnly="1" outline="0" axis="axisRow" fieldPosition="0"/>
    </format>
    <format dxfId="1868">
      <pivotArea dataOnly="0" labelOnly="1" fieldPosition="0">
        <references count="1">
          <reference field="0" count="0"/>
        </references>
      </pivotArea>
    </format>
    <format dxfId="1867">
      <pivotArea dataOnly="0" labelOnly="1" grandRow="1" outline="0" fieldPosition="0"/>
    </format>
    <format dxfId="1866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1865">
      <pivotArea field="0" grandRow="1" outline="0" collapsedLevelsAreSubtotals="1" axis="axisRow" fieldPosition="0">
        <references count="1">
          <reference field="4294967294" count="1" selected="0">
            <x v="4"/>
          </reference>
        </references>
      </pivotArea>
    </format>
    <format dxfId="1864">
      <pivotArea field="0" grandRow="1" outline="0" collapsedLevelsAreSubtotals="1" axis="axisRow" fieldPosition="0">
        <references count="1">
          <reference field="4294967294" count="1" selected="0">
            <x v="5"/>
          </reference>
        </references>
      </pivotArea>
    </format>
    <format dxfId="1863">
      <pivotArea collapsedLevelsAreSubtotals="1" fieldPosition="0">
        <references count="1">
          <reference field="0" count="0"/>
        </references>
      </pivotArea>
    </format>
    <format dxfId="1862">
      <pivotArea field="0" type="button" dataOnly="0" labelOnly="1" outline="0" axis="axisRow" fieldPosition="0"/>
    </format>
    <format dxfId="1861">
      <pivotArea dataOnly="0" labelOnly="1" fieldPosition="0">
        <references count="1">
          <reference field="0" count="0"/>
        </references>
      </pivotArea>
    </format>
    <format dxfId="1860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1859">
      <pivotArea type="all" dataOnly="0" outline="0" fieldPosition="0"/>
    </format>
    <format dxfId="1858">
      <pivotArea outline="0" collapsedLevelsAreSubtotals="1" fieldPosition="0"/>
    </format>
    <format dxfId="1857">
      <pivotArea field="0" type="button" dataOnly="0" labelOnly="1" outline="0" axis="axisRow" fieldPosition="0"/>
    </format>
    <format dxfId="1856">
      <pivotArea dataOnly="0" labelOnly="1" fieldPosition="0">
        <references count="1">
          <reference field="0" count="0"/>
        </references>
      </pivotArea>
    </format>
    <format dxfId="1855">
      <pivotArea dataOnly="0" labelOnly="1" grandRow="1" outline="0" fieldPosition="0"/>
    </format>
    <format dxfId="1854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1853">
      <pivotArea type="all" dataOnly="0" outline="0" fieldPosition="0"/>
    </format>
    <format dxfId="1852">
      <pivotArea outline="0" collapsedLevelsAreSubtotals="1" fieldPosition="0"/>
    </format>
    <format dxfId="1851">
      <pivotArea field="0" type="button" dataOnly="0" labelOnly="1" outline="0" axis="axisRow" fieldPosition="0"/>
    </format>
    <format dxfId="1850">
      <pivotArea dataOnly="0" labelOnly="1" fieldPosition="0">
        <references count="1">
          <reference field="0" count="0"/>
        </references>
      </pivotArea>
    </format>
    <format dxfId="1849">
      <pivotArea dataOnly="0" labelOnly="1" grandRow="1" outline="0" fieldPosition="0"/>
    </format>
    <format dxfId="1848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1847">
      <pivotArea outline="0" collapsedLevelsAreSubtotals="1" fieldPosition="0">
        <references count="1">
          <reference field="4294967294" count="5" selected="0">
            <x v="1"/>
            <x v="2"/>
            <x v="3"/>
            <x v="4"/>
            <x v="5"/>
          </reference>
        </references>
      </pivotArea>
    </format>
    <format dxfId="1846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1845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844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843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1842">
      <pivotArea dataOnly="0" labelOnly="1" outline="0" fieldPosition="0">
        <references count="1">
          <reference field="4294967294" count="4">
            <x v="6"/>
            <x v="7"/>
            <x v="8"/>
            <x v="10"/>
          </reference>
        </references>
      </pivotArea>
    </format>
    <format dxfId="184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84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83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838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837">
      <pivotArea dataOnly="0" labelOnly="1" outline="0" fieldPosition="0">
        <references count="1">
          <reference field="4294967294" count="2">
            <x v="11"/>
            <x v="12"/>
          </reference>
        </references>
      </pivotArea>
    </format>
    <format dxfId="1836">
      <pivotArea field="0" grandRow="1" outline="0" collapsedLevelsAreSubtotals="1" axis="axisRow" fieldPosition="0">
        <references count="1">
          <reference field="4294967294" count="7" selected="0">
            <x v="6"/>
            <x v="7"/>
            <x v="8"/>
            <x v="9"/>
            <x v="10"/>
            <x v="11"/>
            <x v="12"/>
          </reference>
        </references>
      </pivotArea>
    </format>
    <format dxfId="1835">
      <pivotArea field="0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1834">
      <pivotArea field="0" grandRow="1" outline="0" collapsedLevelsAreSubtotals="1" axis="axisRow" fieldPosition="0">
        <references count="1">
          <reference field="4294967294" count="1" selected="0">
            <x v="13"/>
          </reference>
        </references>
      </pivotArea>
    </format>
    <format dxfId="1833">
      <pivotArea outline="0" collapsedLevelsAreSubtotals="1" fieldPosition="0">
        <references count="1">
          <reference field="4294967294" count="1" selected="0">
            <x v="11"/>
          </reference>
        </references>
      </pivotArea>
    </format>
    <format dxfId="1832">
      <pivotArea collapsedLevelsAreSubtotals="1" fieldPosition="0">
        <references count="2">
          <reference field="4294967294" count="1" selected="0">
            <x v="2"/>
          </reference>
          <reference field="0" count="1">
            <x v="1"/>
          </reference>
        </references>
      </pivotArea>
    </format>
    <format dxfId="1831">
      <pivotArea outline="0" collapsedLevelsAreSubtotals="1" fieldPosition="0"/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1"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0.xml><?xml version="1.0" encoding="utf-8"?>
<pivotTableDefinition xmlns="http://schemas.openxmlformats.org/spreadsheetml/2006/main" name="Zaokretna tablica1" cacheId="1" applyNumberFormats="0" applyBorderFormats="0" applyFontFormats="0" applyPatternFormats="0" applyAlignmentFormats="0" applyWidthHeightFormats="1" dataCaption="Vrijednosti" tag="cf0b8d7a-7a51-4c69-bc7d-eb2f43b462b3" updatedVersion="6" minRefreshableVersion="3" subtotalHiddenItems="1" colGrandTotals="0" itemPrintTitles="1" createdVersion="8" indent="0" outline="1" outlineData="1" multipleFieldFilters="0" rowHeaderCaption="">
  <location ref="A10:M17" firstHeaderRow="0" firstDataRow="1" firstDataCol="1" rowPageCount="1" colPageCount="1"/>
  <pivotFields count="18"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s="1" x="0"/>
        <item s="1" x="1"/>
        <item x="2"/>
        <item x="3"/>
        <item s="1" x="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5">
    <field x="4"/>
    <field x="5"/>
    <field x="6"/>
    <field x="7"/>
    <field x="8"/>
  </rowFields>
  <rowItems count="7">
    <i>
      <x/>
    </i>
    <i r="1">
      <x/>
    </i>
    <i r="2">
      <x/>
    </i>
    <i r="3">
      <x/>
    </i>
    <i r="4">
      <x/>
    </i>
    <i r="4">
      <x v="1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3" hier="30" name="[BazaZaUpit].[Konto Broj i Naziv 1].[All]" cap="All"/>
  </pageFields>
  <dataFields count="12">
    <dataField fld="17" subtotal="count" baseField="0" baseItem="0"/>
    <dataField fld="2" subtotal="count" baseField="0" baseItem="0" numFmtId="4"/>
    <dataField fld="0" subtotal="count" baseField="0" baseItem="0" numFmtId="4"/>
    <dataField fld="1" subtotal="count" baseField="0" baseItem="0" numFmtId="4"/>
    <dataField fld="9" subtotal="count" baseField="0" baseItem="0"/>
    <dataField fld="10" subtotal="count" baseField="0" baseItem="0"/>
    <dataField fld="11" subtotal="count" baseField="0" baseItem="0"/>
    <dataField fld="15" subtotal="count" baseField="0" baseItem="0"/>
    <dataField fld="12" subtotal="count" baseField="0" baseItem="0"/>
    <dataField fld="13" subtotal="count" baseField="0" baseItem="0"/>
    <dataField fld="14" subtotal="count" baseField="0" baseItem="0"/>
    <dataField fld="16" subtotal="count" baseField="0" baseItem="0"/>
  </dataFields>
  <formats count="57">
    <format dxfId="873">
      <pivotArea type="all" dataOnly="0" outline="0" fieldPosition="0"/>
    </format>
    <format dxfId="872">
      <pivotArea type="all" dataOnly="0" outline="0" fieldPosition="0"/>
    </format>
    <format dxfId="871">
      <pivotArea outline="0" collapsedLevelsAreSubtotals="1" fieldPosition="0"/>
    </format>
    <format dxfId="870">
      <pivotArea outline="0" collapsedLevelsAreSubtotals="1" fieldPosition="0"/>
    </format>
    <format dxfId="869">
      <pivotArea type="all" dataOnly="0" outline="0" fieldPosition="0"/>
    </format>
    <format dxfId="868">
      <pivotArea outline="0" collapsedLevelsAreSubtotals="1" fieldPosition="0"/>
    </format>
    <format dxfId="86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86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86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86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63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862">
      <pivotArea field="3" type="button" dataOnly="0" labelOnly="1" outline="0" axis="axisPage" fieldPosition="0"/>
    </format>
    <format dxfId="861">
      <pivotArea field="3" type="button" dataOnly="0" labelOnly="1" outline="0" axis="axisPage" fieldPosition="0"/>
    </format>
    <format dxfId="860">
      <pivotArea field="4" type="button" dataOnly="0" labelOnly="1" outline="0" axis="axisRow" fieldPosition="0"/>
    </format>
    <format dxfId="85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58">
      <pivotArea collapsedLevelsAreSubtotals="1" fieldPosition="0">
        <references count="6">
          <reference field="4294967294" count="3" selected="0">
            <x v="1"/>
            <x v="2"/>
            <x v="3"/>
          </reference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2"/>
          </reference>
        </references>
      </pivotArea>
    </format>
    <format dxfId="857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4">
            <x v="0"/>
            <x v="1"/>
            <x v="3"/>
            <x v="4"/>
          </reference>
        </references>
      </pivotArea>
    </format>
    <format dxfId="856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4">
            <x v="0"/>
            <x v="1"/>
            <x v="3"/>
            <x v="4"/>
          </reference>
        </references>
      </pivotArea>
    </format>
    <format dxfId="855">
      <pivotArea dataOnly="0" labelOnly="1" grandRow="1" outline="0" fieldPosition="0"/>
    </format>
    <format dxfId="854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853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852">
      <pivotArea collapsedLevelsAreSubtotals="1" fieldPosition="0">
        <references count="1">
          <reference field="4" count="0"/>
        </references>
      </pivotArea>
    </format>
    <format dxfId="851">
      <pivotArea collapsedLevelsAreSubtotals="1" fieldPosition="0">
        <references count="2">
          <reference field="4" count="0" selected="0"/>
          <reference field="5" count="0"/>
        </references>
      </pivotArea>
    </format>
    <format dxfId="850">
      <pivotArea collapsedLevelsAreSubtotals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849">
      <pivotArea collapsedLevelsAreSubtotals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848">
      <pivotArea dataOnly="0" labelOnly="1" fieldPosition="0">
        <references count="1">
          <reference field="4" count="0"/>
        </references>
      </pivotArea>
    </format>
    <format dxfId="847">
      <pivotArea dataOnly="0" labelOnly="1" fieldPosition="0">
        <references count="2">
          <reference field="4" count="0" selected="0"/>
          <reference field="5" count="0"/>
        </references>
      </pivotArea>
    </format>
    <format dxfId="846">
      <pivotArea dataOnly="0" labelOnly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845">
      <pivotArea dataOnly="0" labelOnly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844">
      <pivotArea collapsedLevelsAreSubtotals="1" fieldPosition="0">
        <references count="1">
          <reference field="4" count="0"/>
        </references>
      </pivotArea>
    </format>
    <format dxfId="843">
      <pivotArea collapsedLevelsAreSubtotals="1" fieldPosition="0">
        <references count="2">
          <reference field="4" count="0" selected="0"/>
          <reference field="5" count="0"/>
        </references>
      </pivotArea>
    </format>
    <format dxfId="842">
      <pivotArea collapsedLevelsAreSubtotals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841">
      <pivotArea collapsedLevelsAreSubtotals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840">
      <pivotArea dataOnly="0" labelOnly="1" fieldPosition="0">
        <references count="1">
          <reference field="4" count="0"/>
        </references>
      </pivotArea>
    </format>
    <format dxfId="839">
      <pivotArea dataOnly="0" labelOnly="1" fieldPosition="0">
        <references count="2">
          <reference field="4" count="0" selected="0"/>
          <reference field="5" count="0"/>
        </references>
      </pivotArea>
    </format>
    <format dxfId="838">
      <pivotArea dataOnly="0" labelOnly="1" fieldPosition="0">
        <references count="3">
          <reference field="4" count="0" selected="0"/>
          <reference field="5" count="0" selected="0"/>
          <reference field="6" count="0"/>
        </references>
      </pivotArea>
    </format>
    <format dxfId="837">
      <pivotArea dataOnly="0" labelOnly="1" fieldPosition="0">
        <references count="4">
          <reference field="4" count="0" selected="0"/>
          <reference field="5" count="0" selected="0"/>
          <reference field="6" count="0" selected="0"/>
          <reference field="7" count="0"/>
        </references>
      </pivotArea>
    </format>
    <format dxfId="836">
      <pivotArea grandRow="1" outline="0" collapsedLevelsAreSubtotals="1" fieldPosition="0"/>
    </format>
    <format dxfId="835">
      <pivotArea dataOnly="0" labelOnly="1" grandRow="1" outline="0" fieldPosition="0"/>
    </format>
    <format dxfId="834">
      <pivotArea grandRow="1" outline="0" collapsedLevelsAreSubtotals="1" fieldPosition="0"/>
    </format>
    <format dxfId="833">
      <pivotArea dataOnly="0" labelOnly="1" grandRow="1" outline="0" fieldPosition="0"/>
    </format>
    <format dxfId="832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1">
            <x v="1"/>
          </reference>
        </references>
      </pivotArea>
    </format>
    <format dxfId="831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830">
      <pivotArea dataOnly="0" labelOnly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829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828">
      <pivotArea dataOnly="0" labelOnly="1" outline="0" fieldPosition="0">
        <references count="1">
          <reference field="3" count="0"/>
        </references>
      </pivotArea>
    </format>
    <format dxfId="827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826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825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824">
      <pivotArea collapsedLevelsAreSubtotals="1" fieldPosition="0">
        <references count="5">
          <reference field="4" count="0" selected="0"/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823">
      <pivotArea dataOnly="0" labelOnly="1" grandRow="1" outline="0" fieldPosition="0"/>
    </format>
    <format dxfId="822">
      <pivotArea grandRow="1" outline="0" collapsedLevelsAreSubtotals="1" fieldPosition="0"/>
    </format>
    <format dxfId="821">
      <pivotArea dataOnly="0" labelOnly="1" grandRow="1" outline="0" fieldPosition="0"/>
    </format>
    <format dxfId="820">
      <pivotArea dataOnly="0" labelOnly="1" grandRow="1" outline="0" fieldPosition="0"/>
    </format>
    <format dxfId="819">
      <pivotArea grandRow="1" outline="0" collapsedLevelsAreSubtotals="1" fieldPosition="0"/>
    </format>
    <format dxfId="818">
      <pivotArea grandRow="1" outline="0" collapsedLevelsAreSubtotals="1" fieldPosition="0"/>
    </format>
    <format dxfId="817">
      <pivotArea dataOnly="0" labelOnly="1" grandRow="1" outline="0" fieldPosition="0"/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5">
    <rowHierarchyUsage hierarchyUsage="24"/>
    <rowHierarchyUsage hierarchyUsage="25"/>
    <rowHierarchyUsage hierarchyUsage="26"/>
    <rowHierarchyUsage hierarchyUsage="27"/>
    <rowHierarchyUsage hierarchyUsage="2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name="Zaokretna tablica18" cacheId="5" applyNumberFormats="0" applyBorderFormats="0" applyFontFormats="0" applyPatternFormats="0" applyAlignmentFormats="0" applyWidthHeightFormats="1" dataCaption="Vrijednosti" tag="7267735f-fb4f-4ff1-af64-e4c11a05714c" updatedVersion="6" minRefreshableVersion="3" subtotalHiddenItems="1" colGrandTotals="0" itemPrintTitles="1" createdVersion="8" indent="0" outline="1" outlineData="1" multipleFieldFilters="0" rowHeaderCaption="">
  <location ref="A36:G138" firstHeaderRow="0" firstDataRow="1" firstDataCol="1" rowPageCount="1" colPageCount="1"/>
  <pivotFields count="15"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allDrilled="1" showAll="0" dataSourceSort="1" defaultAttributeDrillState="1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</pivotFields>
  <rowFields count="8">
    <field x="7"/>
    <field x="8"/>
    <field x="9"/>
    <field x="10"/>
    <field x="11"/>
    <field x="12"/>
    <field x="13"/>
    <field x="14"/>
  </rowFields>
  <rowItems count="102">
    <i>
      <x/>
    </i>
    <i r="1">
      <x/>
    </i>
    <i r="2">
      <x/>
    </i>
    <i r="3">
      <x/>
    </i>
    <i r="4">
      <x/>
    </i>
    <i r="5">
      <x/>
    </i>
    <i r="6">
      <x/>
    </i>
    <i r="7">
      <x/>
    </i>
    <i r="7">
      <x v="1"/>
    </i>
    <i r="6">
      <x v="1"/>
    </i>
    <i r="7">
      <x v="2"/>
    </i>
    <i r="6">
      <x v="2"/>
    </i>
    <i r="7">
      <x v="3"/>
    </i>
    <i r="5">
      <x v="1"/>
    </i>
    <i r="6">
      <x v="3"/>
    </i>
    <i r="7">
      <x v="4"/>
    </i>
    <i r="7">
      <x v="5"/>
    </i>
    <i r="7">
      <x v="6"/>
    </i>
    <i r="6">
      <x v="4"/>
    </i>
    <i r="7">
      <x v="7"/>
    </i>
    <i r="7">
      <x v="8"/>
    </i>
    <i r="7">
      <x v="9"/>
    </i>
    <i r="7">
      <x v="10"/>
    </i>
    <i r="7">
      <x v="11"/>
    </i>
    <i r="6">
      <x v="5"/>
    </i>
    <i r="7">
      <x v="12"/>
    </i>
    <i r="7">
      <x v="13"/>
    </i>
    <i r="7">
      <x v="14"/>
    </i>
    <i r="7">
      <x v="15"/>
    </i>
    <i r="7">
      <x v="16"/>
    </i>
    <i r="7">
      <x v="17"/>
    </i>
    <i r="7">
      <x v="18"/>
    </i>
    <i r="7">
      <x v="19"/>
    </i>
    <i r="6">
      <x v="6"/>
    </i>
    <i r="7">
      <x v="20"/>
    </i>
    <i r="7">
      <x v="21"/>
    </i>
    <i r="7">
      <x v="22"/>
    </i>
    <i r="7">
      <x v="23"/>
    </i>
    <i r="7">
      <x v="24"/>
    </i>
    <i r="7">
      <x v="25"/>
    </i>
    <i r="5">
      <x v="2"/>
    </i>
    <i r="6">
      <x v="7"/>
    </i>
    <i r="7">
      <x v="26"/>
    </i>
    <i r="5">
      <x v="3"/>
    </i>
    <i r="6">
      <x v="8"/>
    </i>
    <i r="7">
      <x v="27"/>
    </i>
    <i r="7">
      <x v="28"/>
    </i>
    <i r="7">
      <x v="29"/>
    </i>
    <i r="5">
      <x v="4"/>
    </i>
    <i r="6">
      <x v="9"/>
    </i>
    <i r="7">
      <x v="30"/>
    </i>
    <i r="4">
      <x v="1"/>
    </i>
    <i r="5">
      <x v="1"/>
    </i>
    <i r="6">
      <x v="5"/>
    </i>
    <i r="7">
      <x v="13"/>
    </i>
    <i r="7">
      <x v="16"/>
    </i>
    <i r="7">
      <x v="31"/>
    </i>
    <i r="5">
      <x v="5"/>
    </i>
    <i r="6">
      <x v="10"/>
    </i>
    <i r="7">
      <x v="32"/>
    </i>
    <i r="5">
      <x v="3"/>
    </i>
    <i r="6">
      <x v="8"/>
    </i>
    <i r="7">
      <x v="27"/>
    </i>
    <i r="4">
      <x v="2"/>
    </i>
    <i r="5">
      <x v="1"/>
    </i>
    <i r="6">
      <x v="4"/>
    </i>
    <i r="7">
      <x v="8"/>
    </i>
    <i r="7">
      <x v="9"/>
    </i>
    <i r="7">
      <x v="10"/>
    </i>
    <i r="6">
      <x v="5"/>
    </i>
    <i r="7">
      <x v="13"/>
    </i>
    <i r="7">
      <x v="19"/>
    </i>
    <i r="6">
      <x v="6"/>
    </i>
    <i r="7">
      <x v="21"/>
    </i>
    <i r="5">
      <x v="6"/>
    </i>
    <i r="6">
      <x v="11"/>
    </i>
    <i r="7">
      <x v="33"/>
    </i>
    <i r="5">
      <x v="3"/>
    </i>
    <i r="6">
      <x v="12"/>
    </i>
    <i r="7">
      <x v="34"/>
    </i>
    <i r="4">
      <x v="3"/>
    </i>
    <i r="5">
      <x/>
    </i>
    <i r="6">
      <x/>
    </i>
    <i r="7">
      <x/>
    </i>
    <i r="6">
      <x v="1"/>
    </i>
    <i r="7">
      <x v="2"/>
    </i>
    <i r="6">
      <x v="2"/>
    </i>
    <i r="7">
      <x v="3"/>
    </i>
    <i r="5">
      <x v="1"/>
    </i>
    <i r="6">
      <x v="3"/>
    </i>
    <i r="7">
      <x v="4"/>
    </i>
    <i r="6">
      <x v="4"/>
    </i>
    <i r="7">
      <x v="7"/>
    </i>
    <i r="6">
      <x v="5"/>
    </i>
    <i r="7">
      <x v="12"/>
    </i>
    <i r="7">
      <x v="18"/>
    </i>
    <i r="6">
      <x v="13"/>
    </i>
    <i r="7">
      <x v="35"/>
    </i>
    <i r="6">
      <x v="6"/>
    </i>
    <i r="7">
      <x v="22"/>
    </i>
    <i r="7">
      <x v="2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6" hier="30" name="[BazaZaUpit].[Konto Broj i Naziv 1].[All]" cap="All"/>
  </pageFields>
  <dataFields count="6">
    <dataField fld="0" subtotal="count" baseField="0" baseItem="0" numFmtId="4"/>
    <dataField fld="5" subtotal="count" baseField="0" baseItem="0" numFmtId="4"/>
    <dataField fld="1" subtotal="count" baseField="0" baseItem="0" numFmtId="4"/>
    <dataField fld="2" subtotal="count" baseField="0" baseItem="0" numFmtId="4"/>
    <dataField fld="3" subtotal="count" baseField="0" baseItem="0" numFmtId="164"/>
    <dataField fld="4" subtotal="count" baseField="0" baseItem="0" numFmtId="164"/>
  </dataFields>
  <formats count="178">
    <format dxfId="542">
      <pivotArea type="all" dataOnly="0" outline="0" fieldPosition="0"/>
    </format>
    <format dxfId="541">
      <pivotArea type="all" dataOnly="0" outline="0" fieldPosition="0"/>
    </format>
    <format dxfId="540">
      <pivotArea outline="0" collapsedLevelsAreSubtotals="1" fieldPosition="0"/>
    </format>
    <format dxfId="539">
      <pivotArea outline="0" collapsedLevelsAreSubtotals="1" fieldPosition="0"/>
    </format>
    <format dxfId="538">
      <pivotArea type="all" dataOnly="0" outline="0" fieldPosition="0"/>
    </format>
    <format dxfId="537">
      <pivotArea outline="0" collapsedLevelsAreSubtotals="1" fieldPosition="0"/>
    </format>
    <format dxfId="536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535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534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53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32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531">
      <pivotArea field="6" type="button" dataOnly="0" labelOnly="1" outline="0" axis="axisPage" fieldPosition="0"/>
    </format>
    <format dxfId="530">
      <pivotArea field="6" type="button" dataOnly="0" labelOnly="1" outline="0" axis="axisPage" fieldPosition="0"/>
    </format>
    <format dxfId="529">
      <pivotArea collapsedLevelsAreSubtotals="1" fieldPosition="0">
        <references count="2">
          <reference field="4294967294" count="6" selected="0">
            <x v="0"/>
            <x v="1"/>
            <x v="2"/>
            <x v="3"/>
            <x v="4"/>
            <x v="5"/>
          </reference>
          <reference field="7" count="0"/>
        </references>
      </pivotArea>
    </format>
    <format dxfId="528">
      <pivotArea collapsedLevelsAreSubtotals="1" fieldPosition="0">
        <references count="3">
          <reference field="4294967294" count="6" selected="0">
            <x v="0"/>
            <x v="1"/>
            <x v="2"/>
            <x v="3"/>
            <x v="4"/>
            <x v="5"/>
          </reference>
          <reference field="7" count="0" selected="0"/>
          <reference field="8" count="0"/>
        </references>
      </pivotArea>
    </format>
    <format dxfId="527">
      <pivotArea collapsedLevelsAreSubtotals="1" fieldPosition="0">
        <references count="4">
          <reference field="4294967294" count="6" selected="0">
            <x v="0"/>
            <x v="1"/>
            <x v="2"/>
            <x v="3"/>
            <x v="4"/>
            <x v="5"/>
          </reference>
          <reference field="7" count="0" selected="0"/>
          <reference field="8" count="0" selected="0"/>
          <reference field="9" count="0"/>
        </references>
      </pivotArea>
    </format>
    <format dxfId="526">
      <pivotArea collapsedLevelsAreSubtotals="1" fieldPosition="0">
        <references count="5">
          <reference field="4294967294" count="6" selected="0">
            <x v="0"/>
            <x v="1"/>
            <x v="2"/>
            <x v="3"/>
            <x v="4"/>
            <x v="5"/>
          </reference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525">
      <pivotArea collapsedLevelsAreSubtotals="1" fieldPosition="0">
        <references count="6">
          <reference field="4294967294" count="6" selected="0">
            <x v="0"/>
            <x v="1"/>
            <x v="2"/>
            <x v="3"/>
            <x v="4"/>
            <x v="5"/>
          </reference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</references>
      </pivotArea>
    </format>
    <format dxfId="524">
      <pivotArea collapsedLevelsAreSubtotals="1" fieldPosition="0">
        <references count="2">
          <reference field="4294967294" count="6" selected="0">
            <x v="0"/>
            <x v="1"/>
            <x v="2"/>
            <x v="3"/>
            <x v="4"/>
            <x v="5"/>
          </reference>
          <reference field="7" count="0"/>
        </references>
      </pivotArea>
    </format>
    <format dxfId="523">
      <pivotArea collapsedLevelsAreSubtotals="1" fieldPosition="0">
        <references count="3">
          <reference field="4294967294" count="6" selected="0">
            <x v="0"/>
            <x v="1"/>
            <x v="2"/>
            <x v="3"/>
            <x v="4"/>
            <x v="5"/>
          </reference>
          <reference field="7" count="0" selected="0"/>
          <reference field="8" count="0"/>
        </references>
      </pivotArea>
    </format>
    <format dxfId="522">
      <pivotArea collapsedLevelsAreSubtotals="1" fieldPosition="0">
        <references count="4">
          <reference field="4294967294" count="6" selected="0">
            <x v="0"/>
            <x v="1"/>
            <x v="2"/>
            <x v="3"/>
            <x v="4"/>
            <x v="5"/>
          </reference>
          <reference field="7" count="0" selected="0"/>
          <reference field="8" count="0" selected="0"/>
          <reference field="9" count="0"/>
        </references>
      </pivotArea>
    </format>
    <format dxfId="521">
      <pivotArea collapsedLevelsAreSubtotals="1" fieldPosition="0">
        <references count="5">
          <reference field="4294967294" count="6" selected="0">
            <x v="0"/>
            <x v="1"/>
            <x v="2"/>
            <x v="3"/>
            <x v="4"/>
            <x v="5"/>
          </reference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520">
      <pivotArea collapsedLevelsAreSubtotals="1" fieldPosition="0">
        <references count="6">
          <reference field="4294967294" count="6" selected="0">
            <x v="0"/>
            <x v="1"/>
            <x v="2"/>
            <x v="3"/>
            <x v="4"/>
            <x v="5"/>
          </reference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</references>
      </pivotArea>
    </format>
    <format dxfId="519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51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517">
      <pivotArea collapsedLevelsAreSubtotals="1" fieldPosition="0">
        <references count="2">
          <reference field="4294967294" count="4" selected="0">
            <x v="0"/>
            <x v="1"/>
            <x v="2"/>
            <x v="3"/>
          </reference>
          <reference field="7" count="0"/>
        </references>
      </pivotArea>
    </format>
    <format dxfId="516">
      <pivotArea collapsedLevelsAreSubtotals="1" fieldPosition="0">
        <references count="3">
          <reference field="4294967294" count="4" selected="0">
            <x v="0"/>
            <x v="1"/>
            <x v="2"/>
            <x v="3"/>
          </reference>
          <reference field="7" count="0" selected="0"/>
          <reference field="8" count="0"/>
        </references>
      </pivotArea>
    </format>
    <format dxfId="515">
      <pivotArea collapsedLevelsAreSubtotals="1" fieldPosition="0">
        <references count="4">
          <reference field="4294967294" count="4" selected="0">
            <x v="0"/>
            <x v="1"/>
            <x v="2"/>
            <x v="3"/>
          </reference>
          <reference field="7" count="0" selected="0"/>
          <reference field="8" count="0" selected="0"/>
          <reference field="9" count="0"/>
        </references>
      </pivotArea>
    </format>
    <format dxfId="514">
      <pivotArea collapsedLevelsAreSubtotals="1" fieldPosition="0">
        <references count="5">
          <reference field="4294967294" count="4" selected="0">
            <x v="0"/>
            <x v="1"/>
            <x v="2"/>
            <x v="3"/>
          </reference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513">
      <pivotArea collapsedLevelsAreSubtotals="1" fieldPosition="0">
        <references count="6">
          <reference field="4294967294" count="4" selected="0">
            <x v="0"/>
            <x v="1"/>
            <x v="2"/>
            <x v="3"/>
          </reference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</references>
      </pivotArea>
    </format>
    <format dxfId="512">
      <pivotArea collapsedLevelsAreSubtotals="1" fieldPosition="0">
        <references count="2">
          <reference field="4294967294" count="4" selected="0">
            <x v="0"/>
            <x v="1"/>
            <x v="2"/>
            <x v="3"/>
          </reference>
          <reference field="7" count="0"/>
        </references>
      </pivotArea>
    </format>
    <format dxfId="511">
      <pivotArea collapsedLevelsAreSubtotals="1" fieldPosition="0">
        <references count="3">
          <reference field="4294967294" count="4" selected="0">
            <x v="0"/>
            <x v="1"/>
            <x v="2"/>
            <x v="3"/>
          </reference>
          <reference field="7" count="0" selected="0"/>
          <reference field="8" count="0"/>
        </references>
      </pivotArea>
    </format>
    <format dxfId="510">
      <pivotArea collapsedLevelsAreSubtotals="1" fieldPosition="0">
        <references count="4">
          <reference field="4294967294" count="4" selected="0">
            <x v="0"/>
            <x v="1"/>
            <x v="2"/>
            <x v="3"/>
          </reference>
          <reference field="7" count="0" selected="0"/>
          <reference field="8" count="0" selected="0"/>
          <reference field="9" count="0"/>
        </references>
      </pivotArea>
    </format>
    <format dxfId="509">
      <pivotArea collapsedLevelsAreSubtotals="1" fieldPosition="0">
        <references count="5">
          <reference field="4294967294" count="4" selected="0">
            <x v="0"/>
            <x v="1"/>
            <x v="2"/>
            <x v="3"/>
          </reference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508">
      <pivotArea collapsedLevelsAreSubtotals="1" fieldPosition="0">
        <references count="6">
          <reference field="4294967294" count="4" selected="0">
            <x v="0"/>
            <x v="1"/>
            <x v="2"/>
            <x v="3"/>
          </reference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</references>
      </pivotArea>
    </format>
    <format dxfId="507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1"/>
          </reference>
        </references>
      </pivotArea>
    </format>
    <format dxfId="506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1"/>
          </reference>
        </references>
      </pivotArea>
    </format>
    <format dxfId="505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2"/>
          </reference>
        </references>
      </pivotArea>
    </format>
    <format dxfId="504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2"/>
          </reference>
        </references>
      </pivotArea>
    </format>
    <format dxfId="503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3"/>
          </reference>
        </references>
      </pivotArea>
    </format>
    <format dxfId="502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3"/>
          </reference>
        </references>
      </pivotArea>
    </format>
    <format dxfId="501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4"/>
          </reference>
        </references>
      </pivotArea>
    </format>
    <format dxfId="500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4"/>
          </reference>
        </references>
      </pivotArea>
    </format>
    <format dxfId="499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1"/>
          </reference>
        </references>
      </pivotArea>
    </format>
    <format dxfId="498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1"/>
          </reference>
        </references>
      </pivotArea>
    </format>
    <format dxfId="497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5"/>
          </reference>
        </references>
      </pivotArea>
    </format>
    <format dxfId="496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5"/>
          </reference>
        </references>
      </pivotArea>
    </format>
    <format dxfId="495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3"/>
          </reference>
        </references>
      </pivotArea>
    </format>
    <format dxfId="494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3"/>
          </reference>
        </references>
      </pivotArea>
    </format>
    <format dxfId="493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1"/>
          </reference>
        </references>
      </pivotArea>
    </format>
    <format dxfId="492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1"/>
          </reference>
        </references>
      </pivotArea>
    </format>
    <format dxfId="491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6"/>
          </reference>
        </references>
      </pivotArea>
    </format>
    <format dxfId="490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6"/>
          </reference>
        </references>
      </pivotArea>
    </format>
    <format dxfId="489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3"/>
          </reference>
        </references>
      </pivotArea>
    </format>
    <format dxfId="488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3"/>
          </reference>
        </references>
      </pivotArea>
    </format>
    <format dxfId="487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0"/>
          </reference>
        </references>
      </pivotArea>
    </format>
    <format dxfId="486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0"/>
          </reference>
        </references>
      </pivotArea>
    </format>
    <format dxfId="485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1"/>
          </reference>
        </references>
      </pivotArea>
    </format>
    <format dxfId="484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1"/>
          </reference>
        </references>
      </pivotArea>
    </format>
    <format dxfId="483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6"/>
          </reference>
        </references>
      </pivotArea>
    </format>
    <format dxfId="482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6"/>
          </reference>
        </references>
      </pivotArea>
    </format>
    <format dxfId="481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3"/>
          </reference>
        </references>
      </pivotArea>
    </format>
    <format dxfId="480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3"/>
          </reference>
        </references>
      </pivotArea>
    </format>
    <format dxfId="479">
      <pivotArea dataOnly="0" fieldPosition="0">
        <references count="1">
          <reference field="12" count="1">
            <x v="3"/>
          </reference>
        </references>
      </pivotArea>
    </format>
    <format dxfId="478">
      <pivotArea dataOnly="0" fieldPosition="0">
        <references count="1">
          <reference field="12" count="1">
            <x v="4"/>
          </reference>
        </references>
      </pivotArea>
    </format>
    <format dxfId="477">
      <pivotArea dataOnly="0" fieldPosition="0">
        <references count="1">
          <reference field="12" count="1">
            <x v="5"/>
          </reference>
        </references>
      </pivotArea>
    </format>
    <format dxfId="476">
      <pivotArea dataOnly="0" fieldPosition="0">
        <references count="1">
          <reference field="12" count="4">
            <x v="0"/>
            <x v="1"/>
            <x v="2"/>
            <x v="6"/>
          </reference>
        </references>
      </pivotArea>
    </format>
    <format dxfId="475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3"/>
          </reference>
          <reference field="13" count="1">
            <x v="8"/>
          </reference>
        </references>
      </pivotArea>
    </format>
    <format dxfId="474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3"/>
          </reference>
          <reference field="13" count="1">
            <x v="8"/>
          </reference>
        </references>
      </pivotArea>
    </format>
    <format dxfId="473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4"/>
          </reference>
          <reference field="13" count="1">
            <x v="15"/>
          </reference>
        </references>
      </pivotArea>
    </format>
    <format dxfId="472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4"/>
          </reference>
          <reference field="13" count="1">
            <x v="15"/>
          </reference>
        </references>
      </pivotArea>
    </format>
    <format dxfId="471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5"/>
          </reference>
          <reference field="13" count="1">
            <x v="10"/>
          </reference>
        </references>
      </pivotArea>
    </format>
    <format dxfId="470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5"/>
          </reference>
          <reference field="13" count="1">
            <x v="10"/>
          </reference>
        </references>
      </pivotArea>
    </format>
    <format dxfId="469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1"/>
          </reference>
          <reference field="13" count="1">
            <x v="5"/>
          </reference>
        </references>
      </pivotArea>
    </format>
    <format dxfId="468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1"/>
          </reference>
          <reference field="13" count="1">
            <x v="5"/>
          </reference>
        </references>
      </pivotArea>
    </format>
    <format dxfId="467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1"/>
          </reference>
          <reference field="13" count="1">
            <x v="3"/>
          </reference>
        </references>
      </pivotArea>
    </format>
    <format dxfId="466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1"/>
          </reference>
          <reference field="13" count="1">
            <x v="3"/>
          </reference>
        </references>
      </pivotArea>
    </format>
    <format dxfId="465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464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463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462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461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3"/>
          </reference>
          <reference field="13" count="1">
            <x v="8"/>
          </reference>
        </references>
      </pivotArea>
    </format>
    <format dxfId="460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3"/>
          </reference>
          <reference field="13" count="1">
            <x v="8"/>
          </reference>
        </references>
      </pivotArea>
    </format>
    <format dxfId="459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6"/>
          </reference>
          <reference field="13" count="1">
            <x v="14"/>
          </reference>
        </references>
      </pivotArea>
    </format>
    <format dxfId="458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6"/>
          </reference>
          <reference field="13" count="1">
            <x v="14"/>
          </reference>
        </references>
      </pivotArea>
    </format>
    <format dxfId="457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1"/>
          </reference>
          <reference field="13" count="1">
            <x v="6"/>
          </reference>
        </references>
      </pivotArea>
    </format>
    <format dxfId="456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1"/>
          </reference>
          <reference field="13" count="1">
            <x v="6"/>
          </reference>
        </references>
      </pivotArea>
    </format>
    <format dxfId="455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1"/>
          </reference>
          <reference field="13" count="1">
            <x v="13"/>
          </reference>
        </references>
      </pivotArea>
    </format>
    <format dxfId="454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1"/>
          </reference>
          <reference field="13" count="1">
            <x v="13"/>
          </reference>
        </references>
      </pivotArea>
    </format>
    <format dxfId="453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1"/>
          </reference>
          <reference field="13" count="1">
            <x v="5"/>
          </reference>
        </references>
      </pivotArea>
    </format>
    <format dxfId="452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1"/>
          </reference>
          <reference field="13" count="1">
            <x v="5"/>
          </reference>
        </references>
      </pivotArea>
    </format>
    <format dxfId="451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1"/>
          </reference>
          <reference field="13" count="1">
            <x v="4"/>
          </reference>
        </references>
      </pivotArea>
    </format>
    <format dxfId="450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1"/>
          </reference>
          <reference field="13" count="1">
            <x v="4"/>
          </reference>
        </references>
      </pivotArea>
    </format>
    <format dxfId="449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1"/>
          </reference>
          <reference field="13" count="1">
            <x v="3"/>
          </reference>
        </references>
      </pivotArea>
    </format>
    <format dxfId="448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1"/>
          </reference>
          <reference field="13" count="1">
            <x v="3"/>
          </reference>
        </references>
      </pivotArea>
    </format>
    <format dxfId="447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446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445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0"/>
          </reference>
          <reference field="13" count="1">
            <x v="1"/>
          </reference>
        </references>
      </pivotArea>
    </format>
    <format dxfId="444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0"/>
          </reference>
          <reference field="13" count="1">
            <x v="1"/>
          </reference>
        </references>
      </pivotArea>
    </format>
    <format dxfId="443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442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441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 selected="0">
            <x v="3"/>
          </reference>
          <reference field="13" count="1">
            <x v="12"/>
          </reference>
        </references>
      </pivotArea>
    </format>
    <format dxfId="440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 selected="0">
            <x v="3"/>
          </reference>
          <reference field="13" count="1">
            <x v="12"/>
          </reference>
        </references>
      </pivotArea>
    </format>
    <format dxfId="439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 selected="0">
            <x v="6"/>
          </reference>
          <reference field="13" count="1">
            <x v="11"/>
          </reference>
        </references>
      </pivotArea>
    </format>
    <format dxfId="438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 selected="0">
            <x v="6"/>
          </reference>
          <reference field="13" count="1">
            <x v="11"/>
          </reference>
        </references>
      </pivotArea>
    </format>
    <format dxfId="437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 selected="0">
            <x v="1"/>
          </reference>
          <reference field="13" count="1">
            <x v="6"/>
          </reference>
        </references>
      </pivotArea>
    </format>
    <format dxfId="436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 selected="0">
            <x v="1"/>
          </reference>
          <reference field="13" count="1">
            <x v="6"/>
          </reference>
        </references>
      </pivotArea>
    </format>
    <format dxfId="435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 selected="0">
            <x v="1"/>
          </reference>
          <reference field="13" count="1">
            <x v="5"/>
          </reference>
        </references>
      </pivotArea>
    </format>
    <format dxfId="434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 selected="0">
            <x v="1"/>
          </reference>
          <reference field="13" count="1">
            <x v="5"/>
          </reference>
        </references>
      </pivotArea>
    </format>
    <format dxfId="433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 selected="0">
            <x v="1"/>
          </reference>
          <reference field="13" count="1">
            <x v="4"/>
          </reference>
        </references>
      </pivotArea>
    </format>
    <format dxfId="432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 selected="0">
            <x v="1"/>
          </reference>
          <reference field="13" count="1">
            <x v="4"/>
          </reference>
        </references>
      </pivotArea>
    </format>
    <format dxfId="431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 selected="0">
            <x v="3"/>
          </reference>
          <reference field="13" count="1">
            <x v="8"/>
          </reference>
        </references>
      </pivotArea>
    </format>
    <format dxfId="430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 selected="0">
            <x v="3"/>
          </reference>
          <reference field="13" count="1">
            <x v="8"/>
          </reference>
        </references>
      </pivotArea>
    </format>
    <format dxfId="429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 selected="0">
            <x v="5"/>
          </reference>
          <reference field="13" count="1">
            <x v="10"/>
          </reference>
        </references>
      </pivotArea>
    </format>
    <format dxfId="428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 selected="0">
            <x v="5"/>
          </reference>
          <reference field="13" count="1">
            <x v="10"/>
          </reference>
        </references>
      </pivotArea>
    </format>
    <format dxfId="427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 selected="0">
            <x v="1"/>
          </reference>
          <reference field="13" count="1">
            <x v="5"/>
          </reference>
        </references>
      </pivotArea>
    </format>
    <format dxfId="426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 selected="0">
            <x v="1"/>
          </reference>
          <reference field="13" count="1">
            <x v="5"/>
          </reference>
        </references>
      </pivotArea>
    </format>
    <format dxfId="425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4"/>
          </reference>
          <reference field="13" count="1">
            <x v="9"/>
          </reference>
        </references>
      </pivotArea>
    </format>
    <format dxfId="424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4"/>
          </reference>
          <reference field="13" count="1">
            <x v="9"/>
          </reference>
        </references>
      </pivotArea>
    </format>
    <format dxfId="423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3"/>
          </reference>
          <reference field="13" count="1">
            <x v="8"/>
          </reference>
        </references>
      </pivotArea>
    </format>
    <format dxfId="422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3"/>
          </reference>
          <reference field="13" count="1">
            <x v="8"/>
          </reference>
        </references>
      </pivotArea>
    </format>
    <format dxfId="421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2"/>
          </reference>
          <reference field="13" count="1">
            <x v="7"/>
          </reference>
        </references>
      </pivotArea>
    </format>
    <format dxfId="420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2"/>
          </reference>
          <reference field="13" count="1">
            <x v="7"/>
          </reference>
        </references>
      </pivotArea>
    </format>
    <format dxfId="419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6"/>
          </reference>
          <reference field="13" count="1">
            <x v="14"/>
          </reference>
        </references>
      </pivotArea>
    </format>
    <format dxfId="418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6"/>
          </reference>
          <reference field="13" count="1">
            <x v="14"/>
          </reference>
        </references>
      </pivotArea>
    </format>
    <format dxfId="417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1"/>
          </reference>
          <reference field="13" count="1">
            <x v="6"/>
          </reference>
        </references>
      </pivotArea>
    </format>
    <format dxfId="416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1"/>
          </reference>
          <reference field="13" count="1">
            <x v="6"/>
          </reference>
        </references>
      </pivotArea>
    </format>
    <format dxfId="415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1"/>
          </reference>
          <reference field="13" count="1">
            <x v="5"/>
          </reference>
        </references>
      </pivotArea>
    </format>
    <format dxfId="414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1"/>
          </reference>
          <reference field="13" count="1">
            <x v="5"/>
          </reference>
        </references>
      </pivotArea>
    </format>
    <format dxfId="413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1"/>
          </reference>
          <reference field="13" count="1">
            <x v="4"/>
          </reference>
        </references>
      </pivotArea>
    </format>
    <format dxfId="412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1"/>
          </reference>
          <reference field="13" count="1">
            <x v="4"/>
          </reference>
        </references>
      </pivotArea>
    </format>
    <format dxfId="411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1"/>
          </reference>
          <reference field="13" count="1">
            <x v="3"/>
          </reference>
        </references>
      </pivotArea>
    </format>
    <format dxfId="410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1"/>
          </reference>
          <reference field="13" count="1">
            <x v="3"/>
          </reference>
        </references>
      </pivotArea>
    </format>
    <format dxfId="409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408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407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0"/>
          </reference>
          <reference field="13" count="1">
            <x v="1"/>
          </reference>
        </references>
      </pivotArea>
    </format>
    <format dxfId="406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0"/>
          </reference>
          <reference field="13" count="1">
            <x v="1"/>
          </reference>
        </references>
      </pivotArea>
    </format>
    <format dxfId="405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404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403">
      <pivotArea dataOnly="0" fieldPosition="0">
        <references count="1">
          <reference field="13" count="0"/>
        </references>
      </pivotArea>
    </format>
    <format dxfId="402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</references>
      </pivotArea>
    </format>
    <format dxfId="401">
      <pivotArea collapsedLevelsAreSubtotals="1" fieldPosition="0">
        <references count="1">
          <reference field="7" count="0"/>
        </references>
      </pivotArea>
    </format>
    <format dxfId="400">
      <pivotArea collapsedLevelsAreSubtotals="1" fieldPosition="0">
        <references count="2">
          <reference field="7" count="0" selected="0"/>
          <reference field="8" count="0"/>
        </references>
      </pivotArea>
    </format>
    <format dxfId="399">
      <pivotArea collapsedLevelsAreSubtotals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398">
      <pivotArea collapsedLevelsAreSubtotals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397">
      <pivotArea dataOnly="0" labelOnly="1" fieldPosition="0">
        <references count="1">
          <reference field="7" count="0"/>
        </references>
      </pivotArea>
    </format>
    <format dxfId="396">
      <pivotArea dataOnly="0" labelOnly="1" fieldPosition="0">
        <references count="2">
          <reference field="7" count="0" selected="0"/>
          <reference field="8" count="0"/>
        </references>
      </pivotArea>
    </format>
    <format dxfId="395">
      <pivotArea dataOnly="0" labelOnly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394">
      <pivotArea dataOnly="0" labelOnly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393">
      <pivotArea collapsedLevelsAreSubtotals="1" fieldPosition="0">
        <references count="1">
          <reference field="7" count="0"/>
        </references>
      </pivotArea>
    </format>
    <format dxfId="392">
      <pivotArea collapsedLevelsAreSubtotals="1" fieldPosition="0">
        <references count="2">
          <reference field="7" count="0" selected="0"/>
          <reference field="8" count="0"/>
        </references>
      </pivotArea>
    </format>
    <format dxfId="391">
      <pivotArea collapsedLevelsAreSubtotals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390">
      <pivotArea collapsedLevelsAreSubtotals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389">
      <pivotArea dataOnly="0" labelOnly="1" fieldPosition="0">
        <references count="1">
          <reference field="7" count="0"/>
        </references>
      </pivotArea>
    </format>
    <format dxfId="388">
      <pivotArea dataOnly="0" labelOnly="1" fieldPosition="0">
        <references count="2">
          <reference field="7" count="0" selected="0"/>
          <reference field="8" count="0"/>
        </references>
      </pivotArea>
    </format>
    <format dxfId="387">
      <pivotArea dataOnly="0" labelOnly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386">
      <pivotArea dataOnly="0" labelOnly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385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</references>
      </pivotArea>
    </format>
    <format dxfId="384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1"/>
          </reference>
        </references>
      </pivotArea>
    </format>
    <format dxfId="383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2"/>
          </reference>
        </references>
      </pivotArea>
    </format>
    <format dxfId="382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3"/>
          </reference>
        </references>
      </pivotArea>
    </format>
    <format dxfId="381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4"/>
          </reference>
        </references>
      </pivotArea>
    </format>
    <format dxfId="380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0"/>
        </references>
      </pivotArea>
    </format>
    <format dxfId="379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</references>
      </pivotArea>
    </format>
    <format dxfId="378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</references>
      </pivotArea>
    </format>
    <format dxfId="377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</references>
      </pivotArea>
    </format>
    <format dxfId="376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</references>
      </pivotArea>
    </format>
    <format dxfId="375">
      <pivotArea collapsedLevelsAreSubtotals="1" fieldPosition="0">
        <references count="2">
          <reference field="4294967294" count="6" selected="0">
            <x v="0"/>
            <x v="1"/>
            <x v="2"/>
            <x v="3"/>
            <x v="4"/>
            <x v="5"/>
          </reference>
          <reference field="7" count="0"/>
        </references>
      </pivotArea>
    </format>
    <format dxfId="374">
      <pivotArea collapsedLevelsAreSubtotals="1" fieldPosition="0">
        <references count="3">
          <reference field="4294967294" count="6" selected="0">
            <x v="0"/>
            <x v="1"/>
            <x v="2"/>
            <x v="3"/>
            <x v="4"/>
            <x v="5"/>
          </reference>
          <reference field="7" count="0" selected="0"/>
          <reference field="8" count="0"/>
        </references>
      </pivotArea>
    </format>
    <format dxfId="373">
      <pivotArea collapsedLevelsAreSubtotals="1" fieldPosition="0">
        <references count="4">
          <reference field="4294967294" count="6" selected="0">
            <x v="0"/>
            <x v="1"/>
            <x v="2"/>
            <x v="3"/>
            <x v="4"/>
            <x v="5"/>
          </reference>
          <reference field="7" count="0" selected="0"/>
          <reference field="8" count="0" selected="0"/>
          <reference field="9" count="0"/>
        </references>
      </pivotArea>
    </format>
    <format dxfId="372">
      <pivotArea collapsedLevelsAreSubtotals="1" fieldPosition="0">
        <references count="5">
          <reference field="4294967294" count="6" selected="0">
            <x v="0"/>
            <x v="1"/>
            <x v="2"/>
            <x v="3"/>
            <x v="4"/>
            <x v="5"/>
          </reference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371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370">
      <pivotArea dataOnly="0" labelOnly="1" outline="0" fieldPosition="0">
        <references count="1">
          <reference field="6" count="0"/>
        </references>
      </pivotArea>
    </format>
    <format dxfId="36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68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0"/>
          </reference>
        </references>
      </pivotArea>
    </format>
    <format dxfId="367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366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0"/>
          </reference>
          <reference field="13" count="1">
            <x v="1"/>
          </reference>
        </references>
      </pivotArea>
    </format>
    <format dxfId="365">
      <pivotArea dataOnly="0" labelOnly="1" fieldPosition="0">
        <references count="1">
          <reference field="14" count="0"/>
        </references>
      </pivotArea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8">
    <rowHierarchyUsage hierarchyUsage="24"/>
    <rowHierarchyUsage hierarchyUsage="25"/>
    <rowHierarchyUsage hierarchyUsage="26"/>
    <rowHierarchyUsage hierarchyUsage="27"/>
    <rowHierarchyUsage hierarchyUsage="28"/>
    <rowHierarchyUsage hierarchyUsage="31"/>
    <rowHierarchyUsage hierarchyUsage="32"/>
    <rowHierarchyUsage hierarchyUsage="3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name="Zaokretna tablica17" cacheId="4" applyNumberFormats="0" applyBorderFormats="0" applyFontFormats="0" applyPatternFormats="0" applyAlignmentFormats="0" applyWidthHeightFormats="1" dataCaption="Vrijednosti" tag="0c4cbb5c-7d48-495c-b5cc-b3783059e035" updatedVersion="6" minRefreshableVersion="3" subtotalHiddenItems="1" colGrandTotals="0" itemPrintTitles="1" createdVersion="8" indent="0" outline="1" outlineData="1" multipleFieldFilters="0" rowHeaderCaption="">
  <location ref="A15:G23" firstHeaderRow="0" firstDataRow="1" firstDataCol="1" rowPageCount="1" colPageCount="1"/>
  <pivotFields count="12"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</pivotFields>
  <rowFields count="5">
    <field x="7"/>
    <field x="8"/>
    <field x="9"/>
    <field x="10"/>
    <field x="11"/>
  </rowFields>
  <rowItems count="8">
    <i>
      <x/>
    </i>
    <i r="1">
      <x/>
    </i>
    <i r="2">
      <x/>
    </i>
    <i r="3">
      <x/>
    </i>
    <i r="4">
      <x/>
    </i>
    <i r="4">
      <x v="1"/>
    </i>
    <i r="4"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6" hier="30" name="[BazaZaUpit].[Konto Broj i Naziv 1].[All]" cap="All"/>
  </pageFields>
  <dataFields count="6">
    <dataField fld="0" subtotal="count" baseField="0" baseItem="0" numFmtId="4"/>
    <dataField fld="5" subtotal="count" baseField="0" baseItem="0" numFmtId="4"/>
    <dataField fld="1" subtotal="count" baseField="0" baseItem="0" numFmtId="4"/>
    <dataField fld="2" subtotal="count" baseField="0" baseItem="0" numFmtId="4"/>
    <dataField fld="3" subtotal="count" baseField="0" baseItem="0" numFmtId="164"/>
    <dataField fld="4" subtotal="count" baseField="0" baseItem="0" numFmtId="164"/>
  </dataFields>
  <formats count="52">
    <format dxfId="594">
      <pivotArea type="all" dataOnly="0" outline="0" fieldPosition="0"/>
    </format>
    <format dxfId="593">
      <pivotArea type="all" dataOnly="0" outline="0" fieldPosition="0"/>
    </format>
    <format dxfId="592">
      <pivotArea outline="0" collapsedLevelsAreSubtotals="1" fieldPosition="0"/>
    </format>
    <format dxfId="591">
      <pivotArea outline="0" collapsedLevelsAreSubtotals="1" fieldPosition="0"/>
    </format>
    <format dxfId="590">
      <pivotArea type="all" dataOnly="0" outline="0" fieldPosition="0"/>
    </format>
    <format dxfId="589">
      <pivotArea outline="0" collapsedLevelsAreSubtotals="1" fieldPosition="0"/>
    </format>
    <format dxfId="588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587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586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58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84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583">
      <pivotArea field="6" type="button" dataOnly="0" labelOnly="1" outline="0" axis="axisPage" fieldPosition="0"/>
    </format>
    <format dxfId="582">
      <pivotArea field="6" type="button" dataOnly="0" labelOnly="1" outline="0" axis="axisPage" fieldPosition="0"/>
    </format>
    <format dxfId="581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580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579">
      <pivotArea field="7" type="button" dataOnly="0" labelOnly="1" outline="0" axis="axisRow" fieldPosition="0"/>
    </format>
    <format dxfId="57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77">
      <pivotArea collapsedLevelsAreSubtotals="1" fieldPosition="0">
        <references count="6">
          <reference field="4294967294" count="4" selected="0">
            <x v="0"/>
            <x v="1"/>
            <x v="2"/>
            <x v="3"/>
          </reference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</references>
      </pivotArea>
    </format>
    <format dxfId="576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4">
            <x v="1"/>
            <x v="2"/>
            <x v="3"/>
            <x v="4"/>
          </reference>
        </references>
      </pivotArea>
    </format>
    <format dxfId="575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4">
            <x v="1"/>
            <x v="2"/>
            <x v="3"/>
            <x v="4"/>
          </reference>
        </references>
      </pivotArea>
    </format>
    <format dxfId="574">
      <pivotArea dataOnly="0" labelOnly="1" grandRow="1" outline="0" fieldPosition="0"/>
    </format>
    <format dxfId="573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0"/>
        </references>
      </pivotArea>
    </format>
    <format dxfId="572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0"/>
        </references>
      </pivotArea>
    </format>
    <format dxfId="571">
      <pivotArea collapsedLevelsAreSubtotals="1" fieldPosition="0">
        <references count="1">
          <reference field="7" count="0"/>
        </references>
      </pivotArea>
    </format>
    <format dxfId="570">
      <pivotArea collapsedLevelsAreSubtotals="1" fieldPosition="0">
        <references count="2">
          <reference field="7" count="0" selected="0"/>
          <reference field="8" count="0"/>
        </references>
      </pivotArea>
    </format>
    <format dxfId="569">
      <pivotArea collapsedLevelsAreSubtotals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568">
      <pivotArea collapsedLevelsAreSubtotals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567">
      <pivotArea dataOnly="0" labelOnly="1" fieldPosition="0">
        <references count="1">
          <reference field="7" count="0"/>
        </references>
      </pivotArea>
    </format>
    <format dxfId="566">
      <pivotArea dataOnly="0" labelOnly="1" fieldPosition="0">
        <references count="2">
          <reference field="7" count="0" selected="0"/>
          <reference field="8" count="0"/>
        </references>
      </pivotArea>
    </format>
    <format dxfId="565">
      <pivotArea dataOnly="0" labelOnly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564">
      <pivotArea dataOnly="0" labelOnly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563">
      <pivotArea collapsedLevelsAreSubtotals="1" fieldPosition="0">
        <references count="1">
          <reference field="7" count="0"/>
        </references>
      </pivotArea>
    </format>
    <format dxfId="562">
      <pivotArea collapsedLevelsAreSubtotals="1" fieldPosition="0">
        <references count="2">
          <reference field="7" count="0" selected="0"/>
          <reference field="8" count="0"/>
        </references>
      </pivotArea>
    </format>
    <format dxfId="561">
      <pivotArea collapsedLevelsAreSubtotals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560">
      <pivotArea collapsedLevelsAreSubtotals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559">
      <pivotArea dataOnly="0" labelOnly="1" fieldPosition="0">
        <references count="1">
          <reference field="7" count="0"/>
        </references>
      </pivotArea>
    </format>
    <format dxfId="558">
      <pivotArea dataOnly="0" labelOnly="1" fieldPosition="0">
        <references count="2">
          <reference field="7" count="0" selected="0"/>
          <reference field="8" count="0"/>
        </references>
      </pivotArea>
    </format>
    <format dxfId="557">
      <pivotArea dataOnly="0" labelOnly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556">
      <pivotArea dataOnly="0" labelOnly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555">
      <pivotArea grandRow="1" outline="0" collapsedLevelsAreSubtotals="1" fieldPosition="0"/>
    </format>
    <format dxfId="554">
      <pivotArea dataOnly="0" labelOnly="1" grandRow="1" outline="0" fieldPosition="0"/>
    </format>
    <format dxfId="553">
      <pivotArea grandRow="1" outline="0" collapsedLevelsAreSubtotals="1" fieldPosition="0"/>
    </format>
    <format dxfId="552">
      <pivotArea dataOnly="0" labelOnly="1" grandRow="1" outline="0" fieldPosition="0"/>
    </format>
    <format dxfId="551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2"/>
          </reference>
        </references>
      </pivotArea>
    </format>
    <format dxfId="550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0"/>
        </references>
      </pivotArea>
    </format>
    <format dxfId="549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0"/>
        </references>
      </pivotArea>
    </format>
    <format dxfId="548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547">
      <pivotArea dataOnly="0" labelOnly="1" outline="0" fieldPosition="0">
        <references count="1">
          <reference field="6" count="0"/>
        </references>
      </pivotArea>
    </format>
    <format dxfId="54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45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0"/>
        </references>
      </pivotArea>
    </format>
    <format dxfId="544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0"/>
        </references>
      </pivotArea>
    </format>
    <format dxfId="543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0"/>
        </references>
      </pivotArea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5">
    <rowHierarchyUsage hierarchyUsage="24"/>
    <rowHierarchyUsage hierarchyUsage="25"/>
    <rowHierarchyUsage hierarchyUsage="26"/>
    <rowHierarchyUsage hierarchyUsage="27"/>
    <rowHierarchyUsage hierarchyUsage="2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name="Zaokretna tablica18" cacheId="3" applyNumberFormats="0" applyBorderFormats="0" applyFontFormats="0" applyPatternFormats="0" applyAlignmentFormats="0" applyWidthHeightFormats="1" dataCaption="Vrijednosti" tag="d8ae81e3-8252-4f03-bbf1-17aced5a5315" updatedVersion="6" minRefreshableVersion="3" subtotalHiddenItems="1" colGrandTotals="0" itemPrintTitles="1" createdVersion="8" indent="0" outline="1" outlineData="1" multipleFieldFilters="0" rowHeaderCaption="">
  <location ref="A13:G138" firstHeaderRow="0" firstDataRow="1" firstDataCol="1" rowPageCount="1" colPageCount="1"/>
  <pivotFields count="16"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allDrilled="1" showAll="0" dataSourceSort="1" defaultAttributeDrillState="1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axis="axisRow" allDrilled="1" showAll="0">
      <items count="6">
        <item x="0"/>
        <item x="3"/>
        <item x="1"/>
        <item x="4"/>
        <item x="2"/>
        <item t="default"/>
      </items>
    </pivotField>
  </pivotFields>
  <rowFields count="9">
    <field x="7"/>
    <field x="8"/>
    <field x="9"/>
    <field x="10"/>
    <field x="15"/>
    <field x="11"/>
    <field x="12"/>
    <field x="13"/>
    <field x="14"/>
  </rowFields>
  <rowItems count="125">
    <i>
      <x/>
    </i>
    <i r="1">
      <x/>
    </i>
    <i r="2">
      <x/>
    </i>
    <i r="3">
      <x/>
    </i>
    <i r="4">
      <x/>
    </i>
    <i r="5">
      <x/>
    </i>
    <i r="6">
      <x/>
    </i>
    <i r="7">
      <x/>
    </i>
    <i r="8">
      <x/>
    </i>
    <i r="8">
      <x v="1"/>
    </i>
    <i r="7">
      <x v="1"/>
    </i>
    <i r="8">
      <x v="2"/>
    </i>
    <i r="7">
      <x v="2"/>
    </i>
    <i r="8">
      <x v="3"/>
    </i>
    <i r="6">
      <x v="1"/>
    </i>
    <i r="7">
      <x v="3"/>
    </i>
    <i r="8">
      <x v="4"/>
    </i>
    <i r="8">
      <x v="5"/>
    </i>
    <i r="8">
      <x v="6"/>
    </i>
    <i r="7">
      <x v="4"/>
    </i>
    <i r="8">
      <x v="7"/>
    </i>
    <i r="8">
      <x v="8"/>
    </i>
    <i r="8">
      <x v="9"/>
    </i>
    <i r="8">
      <x v="10"/>
    </i>
    <i r="8">
      <x v="11"/>
    </i>
    <i r="7">
      <x v="5"/>
    </i>
    <i r="8">
      <x v="12"/>
    </i>
    <i r="8">
      <x v="13"/>
    </i>
    <i r="8">
      <x v="14"/>
    </i>
    <i r="8">
      <x v="15"/>
    </i>
    <i r="8">
      <x v="16"/>
    </i>
    <i r="8">
      <x v="17"/>
    </i>
    <i r="8">
      <x v="18"/>
    </i>
    <i r="8">
      <x v="19"/>
    </i>
    <i r="7">
      <x v="6"/>
    </i>
    <i r="8">
      <x v="20"/>
    </i>
    <i r="8">
      <x v="21"/>
    </i>
    <i r="8">
      <x v="22"/>
    </i>
    <i r="8">
      <x v="23"/>
    </i>
    <i r="8">
      <x v="24"/>
    </i>
    <i r="8">
      <x v="25"/>
    </i>
    <i r="6">
      <x v="2"/>
    </i>
    <i r="7">
      <x v="7"/>
    </i>
    <i r="8">
      <x v="26"/>
    </i>
    <i r="6">
      <x v="3"/>
    </i>
    <i r="7">
      <x v="8"/>
    </i>
    <i r="8">
      <x v="27"/>
    </i>
    <i r="8">
      <x v="28"/>
    </i>
    <i r="8">
      <x v="29"/>
    </i>
    <i r="6">
      <x v="4"/>
    </i>
    <i r="7">
      <x v="9"/>
    </i>
    <i r="8">
      <x v="30"/>
    </i>
    <i r="5">
      <x v="1"/>
    </i>
    <i r="6">
      <x v="1"/>
    </i>
    <i r="7">
      <x v="5"/>
    </i>
    <i r="8">
      <x v="13"/>
    </i>
    <i r="8">
      <x v="16"/>
    </i>
    <i r="8">
      <x v="31"/>
    </i>
    <i r="6">
      <x v="5"/>
    </i>
    <i r="7">
      <x v="10"/>
    </i>
    <i r="8">
      <x v="32"/>
    </i>
    <i r="6">
      <x v="3"/>
    </i>
    <i r="7">
      <x v="8"/>
    </i>
    <i r="8">
      <x v="27"/>
    </i>
    <i r="5">
      <x v="2"/>
    </i>
    <i r="6">
      <x v="1"/>
    </i>
    <i r="7">
      <x v="4"/>
    </i>
    <i r="8">
      <x v="8"/>
    </i>
    <i r="8">
      <x v="9"/>
    </i>
    <i r="8">
      <x v="10"/>
    </i>
    <i r="7">
      <x v="5"/>
    </i>
    <i r="8">
      <x v="13"/>
    </i>
    <i r="8">
      <x v="19"/>
    </i>
    <i r="7">
      <x v="6"/>
    </i>
    <i r="8">
      <x v="21"/>
    </i>
    <i r="6">
      <x v="6"/>
    </i>
    <i r="7">
      <x v="11"/>
    </i>
    <i r="8">
      <x v="33"/>
    </i>
    <i r="6">
      <x v="3"/>
    </i>
    <i r="7">
      <x v="12"/>
    </i>
    <i r="8">
      <x v="34"/>
    </i>
    <i r="4">
      <x v="2"/>
    </i>
    <i r="5">
      <x/>
    </i>
    <i r="6">
      <x v="1"/>
    </i>
    <i r="7">
      <x v="3"/>
    </i>
    <i r="8">
      <x v="4"/>
    </i>
    <i r="7">
      <x v="5"/>
    </i>
    <i r="8">
      <x v="12"/>
    </i>
    <i r="8">
      <x v="18"/>
    </i>
    <i r="7">
      <x v="6"/>
    </i>
    <i r="8">
      <x v="22"/>
    </i>
    <i r="6">
      <x v="3"/>
    </i>
    <i r="7">
      <x v="8"/>
    </i>
    <i r="8">
      <x v="28"/>
    </i>
    <i r="5">
      <x v="1"/>
    </i>
    <i r="6">
      <x v="3"/>
    </i>
    <i r="7">
      <x v="8"/>
    </i>
    <i r="8">
      <x v="27"/>
    </i>
    <i r="5">
      <x v="3"/>
    </i>
    <i r="6">
      <x/>
    </i>
    <i r="7">
      <x/>
    </i>
    <i r="8">
      <x/>
    </i>
    <i r="7">
      <x v="1"/>
    </i>
    <i r="8">
      <x v="2"/>
    </i>
    <i r="7">
      <x v="2"/>
    </i>
    <i r="8">
      <x v="3"/>
    </i>
    <i r="6">
      <x v="1"/>
    </i>
    <i r="7">
      <x v="3"/>
    </i>
    <i r="8">
      <x v="4"/>
    </i>
    <i r="7">
      <x v="4"/>
    </i>
    <i r="8">
      <x v="7"/>
    </i>
    <i r="7">
      <x v="5"/>
    </i>
    <i r="8">
      <x v="12"/>
    </i>
    <i r="8">
      <x v="18"/>
    </i>
    <i r="7">
      <x v="13"/>
    </i>
    <i r="8">
      <x v="35"/>
    </i>
    <i r="7">
      <x v="6"/>
    </i>
    <i r="8">
      <x v="22"/>
    </i>
    <i r="8">
      <x v="25"/>
    </i>
    <i r="4">
      <x v="4"/>
    </i>
    <i r="5">
      <x/>
    </i>
    <i r="6">
      <x v="4"/>
    </i>
    <i r="7">
      <x v="9"/>
    </i>
    <i r="8">
      <x v="30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6" hier="30" name="[BazaZaUpit].[Konto Broj i Naziv 1].[All]" cap="All"/>
  </pageFields>
  <dataFields count="6">
    <dataField fld="0" subtotal="count" baseField="0" baseItem="0" numFmtId="4"/>
    <dataField fld="5" subtotal="count" baseField="0" baseItem="0" numFmtId="4"/>
    <dataField fld="1" subtotal="count" baseField="0" baseItem="0" numFmtId="4"/>
    <dataField fld="2" subtotal="count" baseField="0" baseItem="0" numFmtId="4"/>
    <dataField fld="3" subtotal="count" baseField="0" baseItem="0" numFmtId="164"/>
    <dataField fld="4" subtotal="count" baseField="0" baseItem="0" numFmtId="164"/>
  </dataFields>
  <formats count="160">
    <format dxfId="364">
      <pivotArea type="all" dataOnly="0" outline="0" fieldPosition="0"/>
    </format>
    <format dxfId="363">
      <pivotArea type="all" dataOnly="0" outline="0" fieldPosition="0"/>
    </format>
    <format dxfId="362">
      <pivotArea outline="0" collapsedLevelsAreSubtotals="1" fieldPosition="0"/>
    </format>
    <format dxfId="361">
      <pivotArea outline="0" collapsedLevelsAreSubtotals="1" fieldPosition="0"/>
    </format>
    <format dxfId="360">
      <pivotArea type="all" dataOnly="0" outline="0" fieldPosition="0"/>
    </format>
    <format dxfId="359">
      <pivotArea outline="0" collapsedLevelsAreSubtotals="1" fieldPosition="0"/>
    </format>
    <format dxfId="358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357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356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35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54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353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352">
      <pivotArea field="6" type="button" dataOnly="0" labelOnly="1" outline="0" axis="axisPage" fieldPosition="0"/>
    </format>
    <format dxfId="351">
      <pivotArea field="6" type="button" dataOnly="0" labelOnly="1" outline="0" axis="axisPage" fieldPosition="0"/>
    </format>
    <format dxfId="350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0"/>
          </reference>
        </references>
      </pivotArea>
    </format>
    <format dxfId="349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0"/>
          </reference>
        </references>
      </pivotArea>
    </format>
    <format dxfId="348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1"/>
          </reference>
        </references>
      </pivotArea>
    </format>
    <format dxfId="347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1"/>
          </reference>
        </references>
      </pivotArea>
    </format>
    <format dxfId="346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2"/>
          </reference>
        </references>
      </pivotArea>
    </format>
    <format dxfId="345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2"/>
          </reference>
        </references>
      </pivotArea>
    </format>
    <format dxfId="344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3"/>
          </reference>
        </references>
      </pivotArea>
    </format>
    <format dxfId="343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3"/>
          </reference>
        </references>
      </pivotArea>
    </format>
    <format dxfId="342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4"/>
          </reference>
        </references>
      </pivotArea>
    </format>
    <format dxfId="341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4"/>
          </reference>
        </references>
      </pivotArea>
    </format>
    <format dxfId="340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0"/>
          </reference>
        </references>
      </pivotArea>
    </format>
    <format dxfId="339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1"/>
          </reference>
        </references>
      </pivotArea>
    </format>
    <format dxfId="338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2"/>
          </reference>
        </references>
      </pivotArea>
    </format>
    <format dxfId="337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3"/>
          </reference>
        </references>
      </pivotArea>
    </format>
    <format dxfId="336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4"/>
          </reference>
        </references>
      </pivotArea>
    </format>
    <format dxfId="335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0"/>
        </references>
      </pivotArea>
    </format>
    <format dxfId="334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0"/>
          </reference>
        </references>
      </pivotArea>
    </format>
    <format dxfId="333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1"/>
          </reference>
        </references>
      </pivotArea>
    </format>
    <format dxfId="332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2"/>
          </reference>
        </references>
      </pivotArea>
    </format>
    <format dxfId="331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3"/>
          </reference>
        </references>
      </pivotArea>
    </format>
    <format dxfId="330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4"/>
          </reference>
        </references>
      </pivotArea>
    </format>
    <format dxfId="329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0"/>
        </references>
      </pivotArea>
    </format>
    <format dxfId="328">
      <pivotArea collapsedLevelsAreSubtotals="1" fieldPosition="0">
        <references count="1">
          <reference field="7" count="0"/>
        </references>
      </pivotArea>
    </format>
    <format dxfId="327">
      <pivotArea collapsedLevelsAreSubtotals="1" fieldPosition="0">
        <references count="2">
          <reference field="7" count="0" selected="0"/>
          <reference field="8" count="0"/>
        </references>
      </pivotArea>
    </format>
    <format dxfId="326">
      <pivotArea collapsedLevelsAreSubtotals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325">
      <pivotArea collapsedLevelsAreSubtotals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324">
      <pivotArea dataOnly="0" labelOnly="1" fieldPosition="0">
        <references count="1">
          <reference field="7" count="0"/>
        </references>
      </pivotArea>
    </format>
    <format dxfId="323">
      <pivotArea dataOnly="0" labelOnly="1" fieldPosition="0">
        <references count="2">
          <reference field="7" count="0" selected="0"/>
          <reference field="8" count="0"/>
        </references>
      </pivotArea>
    </format>
    <format dxfId="322">
      <pivotArea dataOnly="0" labelOnly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321">
      <pivotArea dataOnly="0" labelOnly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320">
      <pivotArea collapsedLevelsAreSubtotals="1" fieldPosition="0">
        <references count="1">
          <reference field="7" count="0"/>
        </references>
      </pivotArea>
    </format>
    <format dxfId="319">
      <pivotArea collapsedLevelsAreSubtotals="1" fieldPosition="0">
        <references count="2">
          <reference field="7" count="0" selected="0"/>
          <reference field="8" count="0"/>
        </references>
      </pivotArea>
    </format>
    <format dxfId="318">
      <pivotArea collapsedLevelsAreSubtotals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317">
      <pivotArea collapsedLevelsAreSubtotals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316">
      <pivotArea dataOnly="0" labelOnly="1" fieldPosition="0">
        <references count="1">
          <reference field="7" count="0"/>
        </references>
      </pivotArea>
    </format>
    <format dxfId="315">
      <pivotArea dataOnly="0" labelOnly="1" fieldPosition="0">
        <references count="2">
          <reference field="7" count="0" selected="0"/>
          <reference field="8" count="0"/>
        </references>
      </pivotArea>
    </format>
    <format dxfId="314">
      <pivotArea dataOnly="0" labelOnly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313">
      <pivotArea dataOnly="0" labelOnly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312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  <reference field="15" count="1" selected="0">
            <x v="0"/>
          </reference>
        </references>
      </pivotArea>
    </format>
    <format dxfId="311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1"/>
          </reference>
          <reference field="15" count="1" selected="0">
            <x v="0"/>
          </reference>
        </references>
      </pivotArea>
    </format>
    <format dxfId="310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2"/>
          </reference>
          <reference field="15" count="1" selected="0">
            <x v="0"/>
          </reference>
        </references>
      </pivotArea>
    </format>
    <format dxfId="309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3">
            <x v="0"/>
            <x v="1"/>
            <x v="2"/>
          </reference>
          <reference field="15" count="1" selected="0">
            <x v="0"/>
          </reference>
        </references>
      </pivotArea>
    </format>
    <format dxfId="308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4"/>
          </reference>
          <reference field="15" count="1" selected="0">
            <x v="1"/>
          </reference>
        </references>
      </pivotArea>
    </format>
    <format dxfId="307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4"/>
          </reference>
          <reference field="15" count="1" selected="0">
            <x v="1"/>
          </reference>
        </references>
      </pivotArea>
    </format>
    <format dxfId="306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  <reference field="15" count="1" selected="0">
            <x v="2"/>
          </reference>
        </references>
      </pivotArea>
    </format>
    <format dxfId="305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1"/>
          </reference>
          <reference field="15" count="1" selected="0">
            <x v="2"/>
          </reference>
        </references>
      </pivotArea>
    </format>
    <format dxfId="304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3"/>
          </reference>
          <reference field="15" count="1" selected="0">
            <x v="2"/>
          </reference>
        </references>
      </pivotArea>
    </format>
    <format dxfId="303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3">
            <x v="0"/>
            <x v="1"/>
            <x v="3"/>
          </reference>
          <reference field="15" count="1" selected="0">
            <x v="2"/>
          </reference>
        </references>
      </pivotArea>
    </format>
    <format dxfId="302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4"/>
          </reference>
          <reference field="15" count="1" selected="0">
            <x v="3"/>
          </reference>
        </references>
      </pivotArea>
    </format>
    <format dxfId="301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4"/>
          </reference>
          <reference field="15" count="1" selected="0">
            <x v="3"/>
          </reference>
        </references>
      </pivotArea>
    </format>
    <format dxfId="300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  <reference field="15" count="1" selected="0">
            <x v="4"/>
          </reference>
        </references>
      </pivotArea>
    </format>
    <format dxfId="299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  <reference field="15" count="1" selected="0">
            <x v="4"/>
          </reference>
        </references>
      </pivotArea>
    </format>
    <format dxfId="298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0"/>
          </reference>
        </references>
      </pivotArea>
    </format>
    <format dxfId="297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1"/>
          </reference>
        </references>
      </pivotArea>
    </format>
    <format dxfId="296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2"/>
          </reference>
        </references>
      </pivotArea>
    </format>
    <format dxfId="295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3"/>
          </reference>
        </references>
      </pivotArea>
    </format>
    <format dxfId="294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4"/>
          </reference>
        </references>
      </pivotArea>
    </format>
    <format dxfId="293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0"/>
        </references>
      </pivotArea>
    </format>
    <format dxfId="292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0"/>
          </reference>
          <reference field="15" count="1" selected="0">
            <x v="0"/>
          </reference>
        </references>
      </pivotArea>
    </format>
    <format dxfId="291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1"/>
          </reference>
          <reference field="15" count="1" selected="0">
            <x v="0"/>
          </reference>
        </references>
      </pivotArea>
    </format>
    <format dxfId="290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6"/>
          </reference>
          <reference field="15" count="1" selected="0">
            <x v="0"/>
          </reference>
        </references>
      </pivotArea>
    </format>
    <format dxfId="289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2"/>
          </reference>
          <reference field="15" count="1" selected="0">
            <x v="0"/>
          </reference>
        </references>
      </pivotArea>
    </format>
    <format dxfId="288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3"/>
          </reference>
          <reference field="15" count="1" selected="0">
            <x v="0"/>
          </reference>
        </references>
      </pivotArea>
    </format>
    <format dxfId="287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4"/>
          </reference>
          <reference field="15" count="1" selected="0">
            <x v="0"/>
          </reference>
        </references>
      </pivotArea>
    </format>
    <format dxfId="286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6">
            <x v="0"/>
            <x v="1"/>
            <x v="2"/>
            <x v="3"/>
            <x v="4"/>
            <x v="6"/>
          </reference>
          <reference field="15" count="1" selected="0">
            <x v="0"/>
          </reference>
        </references>
      </pivotArea>
    </format>
    <format dxfId="285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0"/>
          </reference>
          <reference field="15" count="1" selected="0">
            <x v="0"/>
          </reference>
        </references>
      </pivotArea>
    </format>
    <format dxfId="284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1"/>
          </reference>
          <reference field="15" count="1" selected="0">
            <x v="0"/>
          </reference>
        </references>
      </pivotArea>
    </format>
    <format dxfId="283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6"/>
          </reference>
          <reference field="15" count="1" selected="0">
            <x v="0"/>
          </reference>
        </references>
      </pivotArea>
    </format>
    <format dxfId="282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2"/>
          </reference>
          <reference field="15" count="1" selected="0">
            <x v="0"/>
          </reference>
        </references>
      </pivotArea>
    </format>
    <format dxfId="281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3"/>
          </reference>
          <reference field="15" count="1" selected="0">
            <x v="0"/>
          </reference>
        </references>
      </pivotArea>
    </format>
    <format dxfId="280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4"/>
          </reference>
          <reference field="15" count="1" selected="0">
            <x v="0"/>
          </reference>
        </references>
      </pivotArea>
    </format>
    <format dxfId="279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6">
            <x v="0"/>
            <x v="1"/>
            <x v="2"/>
            <x v="3"/>
            <x v="4"/>
            <x v="6"/>
          </reference>
          <reference field="15" count="1" selected="0">
            <x v="0"/>
          </reference>
        </references>
      </pivotArea>
    </format>
    <format dxfId="278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1"/>
          </reference>
          <reference field="15" count="1" selected="0">
            <x v="0"/>
          </reference>
        </references>
      </pivotArea>
    </format>
    <format dxfId="277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5"/>
          </reference>
          <reference field="15" count="1" selected="0">
            <x v="0"/>
          </reference>
        </references>
      </pivotArea>
    </format>
    <format dxfId="276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3"/>
          </reference>
          <reference field="15" count="1" selected="0">
            <x v="0"/>
          </reference>
        </references>
      </pivotArea>
    </format>
    <format dxfId="275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3">
            <x v="1"/>
            <x v="3"/>
            <x v="5"/>
          </reference>
          <reference field="15" count="1" selected="0">
            <x v="0"/>
          </reference>
        </references>
      </pivotArea>
    </format>
    <format dxfId="274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1"/>
          </reference>
          <reference field="15" count="1" selected="0">
            <x v="0"/>
          </reference>
        </references>
      </pivotArea>
    </format>
    <format dxfId="273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6"/>
          </reference>
          <reference field="15" count="1" selected="0">
            <x v="0"/>
          </reference>
        </references>
      </pivotArea>
    </format>
    <format dxfId="272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3"/>
          </reference>
          <reference field="15" count="1" selected="0">
            <x v="0"/>
          </reference>
        </references>
      </pivotArea>
    </format>
    <format dxfId="271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3">
            <x v="1"/>
            <x v="3"/>
            <x v="6"/>
          </reference>
          <reference field="15" count="1" selected="0">
            <x v="0"/>
          </reference>
        </references>
      </pivotArea>
    </format>
    <format dxfId="270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0"/>
          </reference>
          <reference field="15" count="1" selected="0">
            <x v="1"/>
          </reference>
        </references>
      </pivotArea>
    </format>
    <format dxfId="269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1"/>
          </reference>
          <reference field="15" count="1" selected="0">
            <x v="1"/>
          </reference>
        </references>
      </pivotArea>
    </format>
    <format dxfId="268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5"/>
          </reference>
          <reference field="15" count="1" selected="0">
            <x v="1"/>
          </reference>
        </references>
      </pivotArea>
    </format>
    <format dxfId="267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3"/>
          </reference>
          <reference field="15" count="1" selected="0">
            <x v="1"/>
          </reference>
        </references>
      </pivotArea>
    </format>
    <format dxfId="266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4"/>
          </reference>
          <reference field="15" count="1" selected="0">
            <x v="1"/>
          </reference>
        </references>
      </pivotArea>
    </format>
    <format dxfId="265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5">
            <x v="0"/>
            <x v="1"/>
            <x v="3"/>
            <x v="4"/>
            <x v="5"/>
          </reference>
          <reference field="15" count="1" selected="0">
            <x v="1"/>
          </reference>
        </references>
      </pivotArea>
    </format>
    <format dxfId="264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1"/>
          </reference>
          <reference field="15" count="1" selected="0">
            <x v="2"/>
          </reference>
        </references>
      </pivotArea>
    </format>
    <format dxfId="263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3"/>
          </reference>
          <reference field="15" count="1" selected="0">
            <x v="2"/>
          </reference>
        </references>
      </pivotArea>
    </format>
    <format dxfId="262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2">
            <x v="1"/>
            <x v="3"/>
          </reference>
          <reference field="15" count="1" selected="0">
            <x v="2"/>
          </reference>
        </references>
      </pivotArea>
    </format>
    <format dxfId="261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3"/>
          </reference>
          <reference field="15" count="1" selected="0">
            <x v="2"/>
          </reference>
        </references>
      </pivotArea>
    </format>
    <format dxfId="260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3"/>
          </reference>
          <reference field="15" count="1" selected="0">
            <x v="2"/>
          </reference>
        </references>
      </pivotArea>
    </format>
    <format dxfId="259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0"/>
          </reference>
          <reference field="15" count="1" selected="0">
            <x v="2"/>
          </reference>
        </references>
      </pivotArea>
    </format>
    <format dxfId="258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1"/>
          </reference>
          <reference field="15" count="1" selected="0">
            <x v="2"/>
          </reference>
        </references>
      </pivotArea>
    </format>
    <format dxfId="257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6"/>
          </reference>
          <reference field="15" count="1" selected="0">
            <x v="2"/>
          </reference>
        </references>
      </pivotArea>
    </format>
    <format dxfId="256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3"/>
          </reference>
          <reference field="15" count="1" selected="0">
            <x v="2"/>
          </reference>
        </references>
      </pivotArea>
    </format>
    <format dxfId="255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4">
            <x v="0"/>
            <x v="1"/>
            <x v="3"/>
            <x v="6"/>
          </reference>
          <reference field="15" count="1" selected="0">
            <x v="2"/>
          </reference>
        </references>
      </pivotArea>
    </format>
    <format dxfId="254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1"/>
          </reference>
          <reference field="15" count="1" selected="0">
            <x v="0"/>
          </reference>
        </references>
      </pivotArea>
    </format>
    <format dxfId="253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6"/>
          </reference>
          <reference field="15" count="1" selected="0">
            <x v="0"/>
          </reference>
        </references>
      </pivotArea>
    </format>
    <format dxfId="252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3"/>
          </reference>
          <reference field="15" count="1" selected="0">
            <x v="0"/>
          </reference>
        </references>
      </pivotArea>
    </format>
    <format dxfId="251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3">
            <x v="1"/>
            <x v="3"/>
            <x v="6"/>
          </reference>
          <reference field="15" count="1" selected="0">
            <x v="0"/>
          </reference>
        </references>
      </pivotArea>
    </format>
    <format dxfId="250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0"/>
          </reference>
          <reference field="15" count="1" selected="0">
            <x v="1"/>
          </reference>
        </references>
      </pivotArea>
    </format>
    <format dxfId="249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1"/>
          </reference>
          <reference field="15" count="1" selected="0">
            <x v="1"/>
          </reference>
        </references>
      </pivotArea>
    </format>
    <format dxfId="248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5"/>
          </reference>
          <reference field="15" count="1" selected="0">
            <x v="1"/>
          </reference>
        </references>
      </pivotArea>
    </format>
    <format dxfId="247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3"/>
          </reference>
          <reference field="15" count="1" selected="0">
            <x v="1"/>
          </reference>
        </references>
      </pivotArea>
    </format>
    <format dxfId="246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4"/>
          </reference>
          <reference field="15" count="1" selected="0">
            <x v="1"/>
          </reference>
        </references>
      </pivotArea>
    </format>
    <format dxfId="245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5">
            <x v="0"/>
            <x v="1"/>
            <x v="3"/>
            <x v="4"/>
            <x v="5"/>
          </reference>
          <reference field="15" count="1" selected="0">
            <x v="1"/>
          </reference>
        </references>
      </pivotArea>
    </format>
    <format dxfId="244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1"/>
          </reference>
          <reference field="15" count="1" selected="0">
            <x v="2"/>
          </reference>
        </references>
      </pivotArea>
    </format>
    <format dxfId="243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3"/>
          </reference>
          <reference field="15" count="1" selected="0">
            <x v="2"/>
          </reference>
        </references>
      </pivotArea>
    </format>
    <format dxfId="242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2">
            <x v="1"/>
            <x v="3"/>
          </reference>
          <reference field="15" count="1" selected="0">
            <x v="2"/>
          </reference>
        </references>
      </pivotArea>
    </format>
    <format dxfId="241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3"/>
          </reference>
          <reference field="15" count="1" selected="0">
            <x v="2"/>
          </reference>
        </references>
      </pivotArea>
    </format>
    <format dxfId="240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3"/>
          </reference>
          <reference field="15" count="1" selected="0">
            <x v="2"/>
          </reference>
        </references>
      </pivotArea>
    </format>
    <format dxfId="239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0"/>
          </reference>
          <reference field="15" count="1" selected="0">
            <x v="2"/>
          </reference>
        </references>
      </pivotArea>
    </format>
    <format dxfId="238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1"/>
          </reference>
          <reference field="15" count="1" selected="0">
            <x v="2"/>
          </reference>
        </references>
      </pivotArea>
    </format>
    <format dxfId="237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6"/>
          </reference>
          <reference field="15" count="1" selected="0">
            <x v="2"/>
          </reference>
        </references>
      </pivotArea>
    </format>
    <format dxfId="236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3"/>
          </reference>
          <reference field="15" count="1" selected="0">
            <x v="2"/>
          </reference>
        </references>
      </pivotArea>
    </format>
    <format dxfId="235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4">
            <x v="0"/>
            <x v="1"/>
            <x v="3"/>
            <x v="6"/>
          </reference>
          <reference field="15" count="1" selected="0">
            <x v="2"/>
          </reference>
        </references>
      </pivotArea>
    </format>
    <format dxfId="234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1"/>
          </reference>
          <reference field="15" count="1" selected="0">
            <x v="0"/>
          </reference>
        </references>
      </pivotArea>
    </format>
    <format dxfId="233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5"/>
          </reference>
          <reference field="15" count="1" selected="0">
            <x v="0"/>
          </reference>
        </references>
      </pivotArea>
    </format>
    <format dxfId="232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3"/>
          </reference>
          <reference field="15" count="1" selected="0">
            <x v="0"/>
          </reference>
        </references>
      </pivotArea>
    </format>
    <format dxfId="231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3">
            <x v="1"/>
            <x v="3"/>
            <x v="5"/>
          </reference>
          <reference field="15" count="1" selected="0">
            <x v="0"/>
          </reference>
        </references>
      </pivotArea>
    </format>
    <format dxfId="230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0"/>
          </reference>
          <reference field="15" count="1" selected="0">
            <x v="3"/>
          </reference>
        </references>
      </pivotArea>
    </format>
    <format dxfId="229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1"/>
          </reference>
          <reference field="15" count="1" selected="0">
            <x v="3"/>
          </reference>
        </references>
      </pivotArea>
    </format>
    <format dxfId="228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5"/>
          </reference>
          <reference field="15" count="1" selected="0">
            <x v="3"/>
          </reference>
        </references>
      </pivotArea>
    </format>
    <format dxfId="227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3"/>
          </reference>
          <reference field="15" count="1" selected="0">
            <x v="3"/>
          </reference>
        </references>
      </pivotArea>
    </format>
    <format dxfId="226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4"/>
          </reference>
          <reference field="15" count="1" selected="0">
            <x v="3"/>
          </reference>
        </references>
      </pivotArea>
    </format>
    <format dxfId="225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5">
            <x v="0"/>
            <x v="1"/>
            <x v="3"/>
            <x v="4"/>
            <x v="5"/>
          </reference>
          <reference field="15" count="1" selected="0">
            <x v="3"/>
          </reference>
        </references>
      </pivotArea>
    </format>
    <format dxfId="224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0"/>
          </reference>
          <reference field="15" count="1" selected="0">
            <x v="3"/>
          </reference>
        </references>
      </pivotArea>
    </format>
    <format dxfId="223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1"/>
          </reference>
          <reference field="15" count="1" selected="0">
            <x v="3"/>
          </reference>
        </references>
      </pivotArea>
    </format>
    <format dxfId="222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5"/>
          </reference>
          <reference field="15" count="1" selected="0">
            <x v="3"/>
          </reference>
        </references>
      </pivotArea>
    </format>
    <format dxfId="221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3"/>
          </reference>
          <reference field="15" count="1" selected="0">
            <x v="3"/>
          </reference>
        </references>
      </pivotArea>
    </format>
    <format dxfId="220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4"/>
          </reference>
          <reference field="15" count="1" selected="0">
            <x v="3"/>
          </reference>
        </references>
      </pivotArea>
    </format>
    <format dxfId="219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5">
            <x v="0"/>
            <x v="1"/>
            <x v="3"/>
            <x v="4"/>
            <x v="5"/>
          </reference>
          <reference field="15" count="1" selected="0">
            <x v="3"/>
          </reference>
        </references>
      </pivotArea>
    </format>
    <format dxfId="218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4"/>
          </reference>
          <reference field="15" count="1" selected="0">
            <x v="4"/>
          </reference>
        </references>
      </pivotArea>
    </format>
    <format dxfId="217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4"/>
          </reference>
          <reference field="15" count="1" selected="0">
            <x v="4"/>
          </reference>
        </references>
      </pivotArea>
    </format>
    <format dxfId="216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4"/>
          </reference>
          <reference field="15" count="1" selected="0">
            <x v="4"/>
          </reference>
        </references>
      </pivotArea>
    </format>
    <format dxfId="215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4"/>
          </reference>
          <reference field="15" count="1" selected="0">
            <x v="4"/>
          </reference>
        </references>
      </pivotArea>
    </format>
    <format dxfId="214">
      <pivotArea grandRow="1" outline="0" collapsedLevelsAreSubtotals="1" fieldPosition="0"/>
    </format>
    <format dxfId="213">
      <pivotArea dataOnly="0" labelOnly="1" grandRow="1" outline="0" fieldPosition="0"/>
    </format>
    <format dxfId="212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211">
      <pivotArea dataOnly="0" labelOnly="1" outline="0" fieldPosition="0">
        <references count="1">
          <reference field="6" count="0"/>
        </references>
      </pivotArea>
    </format>
    <format dxfId="21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09">
      <pivotArea dataOnly="0" labelOnly="1" fieldPosition="0">
        <references count="1">
          <reference field="14" count="0"/>
        </references>
      </pivotArea>
    </format>
    <format dxfId="208">
      <pivotArea dataOnly="0" labelOnly="1" fieldPosition="0">
        <references count="1">
          <reference field="13" count="0"/>
        </references>
      </pivotArea>
    </format>
    <format dxfId="207">
      <pivotArea dataOnly="0" labelOnly="1" fieldPosition="0">
        <references count="1">
          <reference field="12" count="0"/>
        </references>
      </pivotArea>
    </format>
    <format dxfId="206">
      <pivotArea dataOnly="0" labelOnly="1" fieldPosition="0">
        <references count="1">
          <reference field="11" count="0"/>
        </references>
      </pivotArea>
    </format>
    <format dxfId="205">
      <pivotArea dataOnly="0" labelOnly="1" fieldPosition="0">
        <references count="1">
          <reference field="15" count="0"/>
        </references>
      </pivotArea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9">
    <rowHierarchyUsage hierarchyUsage="24"/>
    <rowHierarchyUsage hierarchyUsage="25"/>
    <rowHierarchyUsage hierarchyUsage="26"/>
    <rowHierarchyUsage hierarchyUsage="27"/>
    <rowHierarchyUsage hierarchyUsage="29"/>
    <rowHierarchyUsage hierarchyUsage="28"/>
    <rowHierarchyUsage hierarchyUsage="31"/>
    <rowHierarchyUsage hierarchyUsage="32"/>
    <rowHierarchyUsage hierarchyUsage="3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4.xml><?xml version="1.0" encoding="utf-8"?>
<pivotTableDefinition xmlns="http://schemas.openxmlformats.org/spreadsheetml/2006/main" name="OpciDio_Prihodi" cacheId="24" applyNumberFormats="0" applyBorderFormats="0" applyFontFormats="0" applyPatternFormats="0" applyAlignmentFormats="0" applyWidthHeightFormats="1" dataCaption="Vrijednosti" tag="25e7cff8-edab-4d97-b0d9-bbfa5131c3fd" updatedVersion="6" minRefreshableVersion="3" subtotalHiddenItems="1" colGrandTotals="0" itemPrintTitles="1" createdVersion="8" indent="0" outline="1" outlineData="1" multipleFieldFilters="0" rowHeaderCaption="Razred / Skupina / Izvor">
  <location ref="A22:O37" firstHeaderRow="0" firstDataRow="1" firstDataCol="1"/>
  <pivotFields count="22">
    <pivotField axis="axisRow" allDrilled="1" showAll="0" dataSourceSort="1" defaultAttributeDrillState="1">
      <items count="2">
        <item s="1" x="0"/>
        <item t="default"/>
      </items>
    </pivotField>
    <pivotField axis="axisRow" allDrilled="1" showAll="0" dataSourceSort="1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>
      <items count="4">
        <item x="0"/>
        <item x="1"/>
        <item x="2"/>
        <item t="default"/>
      </items>
    </pivotField>
    <pivotField axis="axisRow" allDrilled="1" showAll="0" dataSourceSort="1" defaultAttributeDrillState="1">
      <items count="5">
        <item x="0"/>
        <item x="1" e="0"/>
        <item x="2" e="0"/>
        <item n="6712 Prihodi iz nadležnog proračuna za financiranje rashoda za nabavu nefinancijske imovine" x="3" e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>
      <items count="2">
        <item x="0" e="0"/>
        <item t="default"/>
      </items>
    </pivotField>
    <pivotField axis="axisRow" allDrilled="1" showAll="0" dataSourceSort="1" defaultAttributeDrillState="1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</pivotFields>
  <rowFields count="8">
    <field x="9"/>
    <field x="0"/>
    <field x="1"/>
    <field x="7"/>
    <field x="8"/>
    <field x="21"/>
    <field x="19"/>
    <field x="20"/>
  </rowFields>
  <rowItems count="15">
    <i>
      <x/>
    </i>
    <i r="1">
      <x/>
    </i>
    <i r="2">
      <x/>
    </i>
    <i r="3">
      <x/>
    </i>
    <i r="4">
      <x/>
    </i>
    <i r="5">
      <x/>
    </i>
    <i r="6">
      <x/>
    </i>
    <i r="2">
      <x v="1"/>
    </i>
    <i r="3">
      <x v="1"/>
    </i>
    <i r="4">
      <x v="1"/>
    </i>
    <i r="2">
      <x v="2"/>
    </i>
    <i r="3">
      <x v="2"/>
    </i>
    <i r="4">
      <x v="2"/>
    </i>
    <i r="4">
      <x v="3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fld="17" subtotal="count" baseField="0" baseItem="0"/>
    <dataField fld="6" subtotal="count" baseField="0" baseItem="0" numFmtId="4"/>
    <dataField fld="2" subtotal="count" baseField="0" baseItem="0" numFmtId="4"/>
    <dataField fld="3" subtotal="count" baseField="0" baseItem="0" numFmtId="4"/>
    <dataField fld="4" subtotal="count" baseField="0" baseItem="0" numFmtId="4"/>
    <dataField fld="5" subtotal="count" baseField="0" baseItem="0" numFmtId="4"/>
    <dataField fld="10" subtotal="count" baseField="0" baseItem="0"/>
    <dataField fld="11" subtotal="count" baseField="0" baseItem="0"/>
    <dataField fld="12" subtotal="count" baseField="0" baseItem="0"/>
    <dataField fld="13" subtotal="count" baseField="0" baseItem="0"/>
    <dataField fld="14" subtotal="count" baseField="0" baseItem="0"/>
    <dataField fld="15" subtotal="count" baseField="0" baseItem="0"/>
    <dataField fld="16" subtotal="count" baseField="0" baseItem="0"/>
    <dataField fld="18" subtotal="count" baseField="0" baseItem="0"/>
  </dataFields>
  <formats count="104">
    <format dxfId="105">
      <pivotArea type="all" dataOnly="0" outline="0" fieldPosition="0"/>
    </format>
    <format dxfId="104">
      <pivotArea field="0" type="button" dataOnly="0" labelOnly="1" outline="0" axis="axisRow" fieldPosition="1"/>
    </format>
    <format dxfId="103">
      <pivotArea field="0" type="button" dataOnly="0" labelOnly="1" outline="0" axis="axisRow" fieldPosition="1"/>
    </format>
    <format dxfId="102">
      <pivotArea field="0" type="button" dataOnly="0" labelOnly="1" outline="0" axis="axisRow" fieldPosition="1"/>
    </format>
    <format dxfId="101">
      <pivotArea type="all" dataOnly="0" outline="0" fieldPosition="0"/>
    </format>
    <format dxfId="100">
      <pivotArea outline="0" collapsedLevelsAreSubtotals="1" fieldPosition="0"/>
    </format>
    <format dxfId="99">
      <pivotArea field="0" type="button" dataOnly="0" labelOnly="1" outline="0" axis="axisRow" fieldPosition="1"/>
    </format>
    <format dxfId="98">
      <pivotArea dataOnly="0" labelOnly="1" fieldPosition="0">
        <references count="1">
          <reference field="0" count="1">
            <x v="0"/>
          </reference>
        </references>
      </pivotArea>
    </format>
    <format dxfId="97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96">
      <pivotArea field="0" type="button" dataOnly="0" labelOnly="1" outline="0" axis="axisRow" fieldPosition="1"/>
    </format>
    <format dxfId="95">
      <pivotArea field="0" type="button" dataOnly="0" labelOnly="1" outline="0" axis="axisRow" fieldPosition="1"/>
    </format>
    <format dxfId="94">
      <pivotArea outline="0" collapsedLevelsAreSubtotals="1" fieldPosition="0"/>
    </format>
    <format dxfId="93">
      <pivotArea type="all" dataOnly="0" outline="0" fieldPosition="0"/>
    </format>
    <format dxfId="92">
      <pivotArea outline="0" collapsedLevelsAreSubtotals="1" fieldPosition="0"/>
    </format>
    <format dxfId="91">
      <pivotArea field="0" type="button" dataOnly="0" labelOnly="1" outline="0" axis="axisRow" fieldPosition="1"/>
    </format>
    <format dxfId="90">
      <pivotArea dataOnly="0" labelOnly="1" fieldPosition="0">
        <references count="1">
          <reference field="0" count="1">
            <x v="0"/>
          </reference>
        </references>
      </pivotArea>
    </format>
    <format dxfId="89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88">
      <pivotArea field="0" type="button" dataOnly="0" labelOnly="1" outline="0" axis="axisRow" fieldPosition="1"/>
    </format>
    <format dxfId="8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86">
      <pivotArea field="0" type="button" dataOnly="0" labelOnly="1" outline="0" axis="axisRow" fieldPosition="1"/>
    </format>
    <format dxfId="8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84">
      <pivotArea field="0" type="button" dataOnly="0" labelOnly="1" outline="0" axis="axisRow" fieldPosition="1"/>
    </format>
    <format dxfId="8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8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1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80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79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78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77">
      <pivotArea dataOnly="0" labelOnly="1" fieldPosition="0">
        <references count="1">
          <reference field="7" count="0"/>
        </references>
      </pivotArea>
    </format>
    <format dxfId="76">
      <pivotArea dataOnly="0" labelOnly="1" fieldPosition="0">
        <references count="1">
          <reference field="8" count="0"/>
        </references>
      </pivotArea>
    </format>
    <format dxfId="75">
      <pivotArea collapsedLevelsAreSubtotals="1" fieldPosition="0">
        <references count="5">
          <reference field="4294967294" count="1" selected="0">
            <x v="1"/>
          </reference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74">
      <pivotArea collapsedLevelsAreSubtotals="1" fieldPosition="0">
        <references count="6">
          <reference field="4294967294" count="1" selected="0">
            <x v="1"/>
          </reference>
          <reference field="0" count="0" selected="0"/>
          <reference field="1" count="1" selected="0">
            <x v="0"/>
          </reference>
          <reference field="7" count="1" selected="0">
            <x v="0"/>
          </reference>
          <reference field="8" count="1">
            <x v="0"/>
          </reference>
          <reference field="9" count="0" selected="0"/>
        </references>
      </pivotArea>
    </format>
    <format dxfId="73">
      <pivotArea collapsedLevelsAreSubtotals="1" fieldPosition="0">
        <references count="5">
          <reference field="4294967294" count="1" selected="0">
            <x v="1"/>
          </reference>
          <reference field="0" count="0" selected="0"/>
          <reference field="1" count="1" selected="0">
            <x v="1"/>
          </reference>
          <reference field="7" count="1">
            <x v="1"/>
          </reference>
          <reference field="9" count="0" selected="0"/>
        </references>
      </pivotArea>
    </format>
    <format dxfId="72">
      <pivotArea collapsedLevelsAreSubtotals="1" fieldPosition="0">
        <references count="6">
          <reference field="4294967294" count="1" selected="0">
            <x v="1"/>
          </reference>
          <reference field="0" count="0" selected="0"/>
          <reference field="1" count="1" selected="0">
            <x v="1"/>
          </reference>
          <reference field="7" count="1" selected="0">
            <x v="1"/>
          </reference>
          <reference field="8" count="1">
            <x v="1"/>
          </reference>
          <reference field="9" count="0" selected="0"/>
        </references>
      </pivotArea>
    </format>
    <format dxfId="71">
      <pivotArea collapsedLevelsAreSubtotals="1" fieldPosition="0">
        <references count="5">
          <reference field="4294967294" count="1" selected="0">
            <x v="1"/>
          </reference>
          <reference field="0" count="0" selected="0"/>
          <reference field="1" count="1" selected="0">
            <x v="2"/>
          </reference>
          <reference field="7" count="1">
            <x v="2"/>
          </reference>
          <reference field="9" count="0" selected="0"/>
        </references>
      </pivotArea>
    </format>
    <format dxfId="70">
      <pivotArea collapsedLevelsAreSubtotals="1" fieldPosition="0">
        <references count="6">
          <reference field="4294967294" count="1" selected="0">
            <x v="1"/>
          </reference>
          <reference field="0" count="0" selected="0"/>
          <reference field="1" count="1" selected="0">
            <x v="2"/>
          </reference>
          <reference field="7" count="1" selected="0">
            <x v="2"/>
          </reference>
          <reference field="8" count="2">
            <x v="2"/>
            <x v="3"/>
          </reference>
          <reference field="9" count="0" selected="0"/>
        </references>
      </pivotArea>
    </format>
    <format dxfId="69">
      <pivotArea collapsedLevelsAreSubtotals="1" fieldPosition="0">
        <references count="5">
          <reference field="4294967294" count="2" selected="0">
            <x v="1"/>
            <x v="2"/>
          </reference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68">
      <pivotArea collapsedLevelsAreSubtotals="1" fieldPosition="0">
        <references count="6">
          <reference field="4294967294" count="2" selected="0">
            <x v="1"/>
            <x v="2"/>
          </reference>
          <reference field="0" count="0" selected="0"/>
          <reference field="1" count="1" selected="0">
            <x v="0"/>
          </reference>
          <reference field="7" count="1" selected="0">
            <x v="0"/>
          </reference>
          <reference field="8" count="1">
            <x v="0"/>
          </reference>
          <reference field="9" count="0" selected="0"/>
        </references>
      </pivotArea>
    </format>
    <format dxfId="67">
      <pivotArea collapsedLevelsAreSubtotals="1" fieldPosition="0">
        <references count="5">
          <reference field="4294967294" count="2" selected="0">
            <x v="1"/>
            <x v="2"/>
          </reference>
          <reference field="0" count="0" selected="0"/>
          <reference field="1" count="1" selected="0">
            <x v="1"/>
          </reference>
          <reference field="7" count="1">
            <x v="1"/>
          </reference>
          <reference field="9" count="0" selected="0"/>
        </references>
      </pivotArea>
    </format>
    <format dxfId="66">
      <pivotArea collapsedLevelsAreSubtotals="1" fieldPosition="0">
        <references count="6">
          <reference field="4294967294" count="2" selected="0">
            <x v="1"/>
            <x v="2"/>
          </reference>
          <reference field="0" count="0" selected="0"/>
          <reference field="1" count="1" selected="0">
            <x v="1"/>
          </reference>
          <reference field="7" count="1" selected="0">
            <x v="1"/>
          </reference>
          <reference field="8" count="1">
            <x v="1"/>
          </reference>
          <reference field="9" count="0" selected="0"/>
        </references>
      </pivotArea>
    </format>
    <format dxfId="65">
      <pivotArea collapsedLevelsAreSubtotals="1" fieldPosition="0">
        <references count="6">
          <reference field="4294967294" count="2" selected="0">
            <x v="1"/>
            <x v="2"/>
          </reference>
          <reference field="0" count="0" selected="0"/>
          <reference field="1" count="1" selected="0">
            <x v="2"/>
          </reference>
          <reference field="7" count="1" selected="0">
            <x v="2"/>
          </reference>
          <reference field="8" count="2">
            <x v="2"/>
            <x v="3"/>
          </reference>
          <reference field="9" count="0" selected="0"/>
        </references>
      </pivotArea>
    </format>
    <format dxfId="64">
      <pivotArea collapsedLevelsAreSubtotals="1" fieldPosition="0">
        <references count="5">
          <reference field="4294967294" count="1" selected="0">
            <x v="1"/>
          </reference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63">
      <pivotArea collapsedLevelsAreSubtotals="1" fieldPosition="0">
        <references count="6">
          <reference field="4294967294" count="1" selected="0">
            <x v="1"/>
          </reference>
          <reference field="0" count="0" selected="0"/>
          <reference field="1" count="1" selected="0">
            <x v="0"/>
          </reference>
          <reference field="7" count="1" selected="0">
            <x v="0"/>
          </reference>
          <reference field="8" count="1">
            <x v="0"/>
          </reference>
          <reference field="9" count="0" selected="0"/>
        </references>
      </pivotArea>
    </format>
    <format dxfId="62">
      <pivotArea collapsedLevelsAreSubtotals="1" fieldPosition="0">
        <references count="5">
          <reference field="4294967294" count="1" selected="0">
            <x v="1"/>
          </reference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61">
      <pivotArea collapsedLevelsAreSubtotals="1" fieldPosition="0">
        <references count="6">
          <reference field="4294967294" count="1" selected="0">
            <x v="1"/>
          </reference>
          <reference field="0" count="0" selected="0"/>
          <reference field="1" count="1" selected="0">
            <x v="0"/>
          </reference>
          <reference field="7" count="1" selected="0">
            <x v="0"/>
          </reference>
          <reference field="8" count="1">
            <x v="0"/>
          </reference>
          <reference field="9" count="0" selected="0"/>
        </references>
      </pivotArea>
    </format>
    <format dxfId="60">
      <pivotArea collapsedLevelsAreSubtotals="1" fieldPosition="0">
        <references count="5">
          <reference field="4294967294" count="1" selected="0">
            <x v="2"/>
          </reference>
          <reference field="0" count="0" selected="0"/>
          <reference field="1" count="1" selected="0">
            <x v="2"/>
          </reference>
          <reference field="7" count="1">
            <x v="2"/>
          </reference>
          <reference field="9" count="0" selected="0"/>
        </references>
      </pivotArea>
    </format>
    <format dxfId="59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58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57">
      <pivotArea collapsedLevelsAreSubtotals="1" fieldPosition="0">
        <references count="5">
          <reference field="4294967294" count="1" selected="0">
            <x v="5"/>
          </reference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56">
      <pivotArea collapsedLevelsAreSubtotals="1" fieldPosition="0">
        <references count="6">
          <reference field="4294967294" count="1" selected="0">
            <x v="5"/>
          </reference>
          <reference field="0" count="0" selected="0"/>
          <reference field="1" count="1" selected="0">
            <x v="0"/>
          </reference>
          <reference field="7" count="1" selected="0">
            <x v="0"/>
          </reference>
          <reference field="8" count="1">
            <x v="0"/>
          </reference>
          <reference field="9" count="0" selected="0"/>
        </references>
      </pivotArea>
    </format>
    <format dxfId="55">
      <pivotArea collapsedLevelsAreSubtotals="1" fieldPosition="0">
        <references count="5">
          <reference field="4294967294" count="1" selected="0">
            <x v="5"/>
          </reference>
          <reference field="0" count="0" selected="0"/>
          <reference field="1" count="1" selected="0">
            <x v="1"/>
          </reference>
          <reference field="7" count="1">
            <x v="1"/>
          </reference>
          <reference field="9" count="0" selected="0"/>
        </references>
      </pivotArea>
    </format>
    <format dxfId="54">
      <pivotArea collapsedLevelsAreSubtotals="1" fieldPosition="0">
        <references count="6">
          <reference field="4294967294" count="1" selected="0">
            <x v="5"/>
          </reference>
          <reference field="0" count="0" selected="0"/>
          <reference field="1" count="1" selected="0">
            <x v="1"/>
          </reference>
          <reference field="7" count="1" selected="0">
            <x v="1"/>
          </reference>
          <reference field="8" count="1">
            <x v="1"/>
          </reference>
          <reference field="9" count="0" selected="0"/>
        </references>
      </pivotArea>
    </format>
    <format dxfId="53">
      <pivotArea collapsedLevelsAreSubtotals="1" fieldPosition="0">
        <references count="5">
          <reference field="4294967294" count="1" selected="0">
            <x v="5"/>
          </reference>
          <reference field="0" count="0" selected="0"/>
          <reference field="1" count="1" selected="0">
            <x v="2"/>
          </reference>
          <reference field="7" count="1">
            <x v="2"/>
          </reference>
          <reference field="9" count="0" selected="0"/>
        </references>
      </pivotArea>
    </format>
    <format dxfId="52">
      <pivotArea collapsedLevelsAreSubtotals="1" fieldPosition="0">
        <references count="6">
          <reference field="4294967294" count="1" selected="0">
            <x v="5"/>
          </reference>
          <reference field="0" count="0" selected="0"/>
          <reference field="1" count="1" selected="0">
            <x v="2"/>
          </reference>
          <reference field="7" count="1" selected="0">
            <x v="2"/>
          </reference>
          <reference field="8" count="2">
            <x v="2"/>
            <x v="3"/>
          </reference>
          <reference field="9" count="0" selected="0"/>
        </references>
      </pivotArea>
    </format>
    <format dxfId="51">
      <pivotArea collapsedLevelsAreSubtotals="1" fieldPosition="0">
        <references count="1">
          <reference field="9" count="0"/>
        </references>
      </pivotArea>
    </format>
    <format dxfId="50">
      <pivotArea dataOnly="0" labelOnly="1" fieldPosition="0">
        <references count="1">
          <reference field="9" count="0"/>
        </references>
      </pivotArea>
    </format>
    <format dxfId="49">
      <pivotArea collapsedLevelsAreSubtotals="1" fieldPosition="0">
        <references count="2">
          <reference field="0" count="0"/>
          <reference field="9" count="0" selected="0"/>
        </references>
      </pivotArea>
    </format>
    <format dxfId="48">
      <pivotArea dataOnly="0" labelOnly="1" fieldPosition="0">
        <references count="2">
          <reference field="0" count="0"/>
          <reference field="9" count="0" selected="0"/>
        </references>
      </pivotArea>
    </format>
    <format dxfId="47">
      <pivotArea collapsedLevelsAreSubtotals="1" fieldPosition="0">
        <references count="3">
          <reference field="0" count="0" selected="0"/>
          <reference field="1" count="1">
            <x v="0"/>
          </reference>
          <reference field="9" count="0" selected="0"/>
        </references>
      </pivotArea>
    </format>
    <format dxfId="46">
      <pivotArea collapsedLevelsAreSubtotals="1" fieldPosition="0">
        <references count="3">
          <reference field="0" count="0" selected="0"/>
          <reference field="1" count="1">
            <x v="1"/>
          </reference>
          <reference field="9" count="0" selected="0"/>
        </references>
      </pivotArea>
    </format>
    <format dxfId="45">
      <pivotArea collapsedLevelsAreSubtotals="1" fieldPosition="0">
        <references count="3">
          <reference field="0" count="0" selected="0"/>
          <reference field="1" count="1">
            <x v="2"/>
          </reference>
          <reference field="9" count="0" selected="0"/>
        </references>
      </pivotArea>
    </format>
    <format dxfId="44">
      <pivotArea dataOnly="0" labelOnly="1" fieldPosition="0">
        <references count="3">
          <reference field="0" count="0" selected="0"/>
          <reference field="1" count="0"/>
          <reference field="9" count="0" selected="0"/>
        </references>
      </pivotArea>
    </format>
    <format dxfId="43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42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41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40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39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38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37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36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35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7" count="1">
            <x v="1"/>
          </reference>
          <reference field="9" count="0" selected="0"/>
        </references>
      </pivotArea>
    </format>
    <format dxfId="34">
      <pivotArea dataOnly="0" labelOnly="1" fieldPosition="0">
        <references count="4">
          <reference field="0" count="0" selected="0"/>
          <reference field="1" count="1" selected="0">
            <x v="2"/>
          </reference>
          <reference field="7" count="1">
            <x v="2"/>
          </reference>
          <reference field="9" count="0" selected="0"/>
        </references>
      </pivotArea>
    </format>
    <format dxfId="33">
      <pivotArea collapsedLevelsAreSubtotals="1" fieldPosition="0">
        <references count="3">
          <reference field="0" count="0" selected="0"/>
          <reference field="1" count="1">
            <x v="0"/>
          </reference>
          <reference field="9" count="0" selected="0"/>
        </references>
      </pivotArea>
    </format>
    <format dxfId="32">
      <pivotArea collapsedLevelsAreSubtotals="1" fieldPosition="0">
        <references count="3">
          <reference field="0" count="0" selected="0"/>
          <reference field="1" count="1">
            <x v="1"/>
          </reference>
          <reference field="9" count="0" selected="0"/>
        </references>
      </pivotArea>
    </format>
    <format dxfId="31">
      <pivotArea collapsedLevelsAreSubtotals="1" fieldPosition="0">
        <references count="3">
          <reference field="0" count="0" selected="0"/>
          <reference field="1" count="1">
            <x v="2"/>
          </reference>
          <reference field="9" count="0" selected="0"/>
        </references>
      </pivotArea>
    </format>
    <format dxfId="30">
      <pivotArea dataOnly="0" labelOnly="1" fieldPosition="0">
        <references count="3">
          <reference field="0" count="0" selected="0"/>
          <reference field="1" count="0"/>
          <reference field="9" count="0" selected="0"/>
        </references>
      </pivotArea>
    </format>
    <format dxfId="29">
      <pivotArea collapsedLevelsAreSubtotals="1" fieldPosition="0">
        <references count="2">
          <reference field="0" count="0"/>
          <reference field="9" count="0" selected="0"/>
        </references>
      </pivotArea>
    </format>
    <format dxfId="28">
      <pivotArea dataOnly="0" labelOnly="1" fieldPosition="0">
        <references count="2">
          <reference field="0" count="0"/>
          <reference field="9" count="0" selected="0"/>
        </references>
      </pivotArea>
    </format>
    <format dxfId="27">
      <pivotArea dataOnly="0" fieldPosition="0">
        <references count="1">
          <reference field="1" count="1">
            <x v="0"/>
          </reference>
        </references>
      </pivotArea>
    </format>
    <format dxfId="26">
      <pivotArea dataOnly="0" fieldPosition="0">
        <references count="1">
          <reference field="7" count="1">
            <x v="0"/>
          </reference>
        </references>
      </pivotArea>
    </format>
    <format dxfId="25">
      <pivotArea dataOnly="0" labelOnly="1" fieldPosition="0">
        <references count="3">
          <reference field="0" count="0" selected="0"/>
          <reference field="1" count="2">
            <x v="1"/>
            <x v="2"/>
          </reference>
          <reference field="9" count="0" selected="0"/>
        </references>
      </pivotArea>
    </format>
    <format dxfId="24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7" count="1">
            <x v="1"/>
          </reference>
          <reference field="9" count="0" selected="0"/>
        </references>
      </pivotArea>
    </format>
    <format dxfId="23">
      <pivotArea dataOnly="0" labelOnly="1" fieldPosition="0">
        <references count="4">
          <reference field="0" count="0" selected="0"/>
          <reference field="1" count="1" selected="0">
            <x v="2"/>
          </reference>
          <reference field="7" count="1">
            <x v="2"/>
          </reference>
          <reference field="9" count="0" selected="0"/>
        </references>
      </pivotArea>
    </format>
    <format dxfId="22">
      <pivotArea dataOnly="0" labelOnly="1" fieldPosition="0">
        <references count="5">
          <reference field="0" count="0" selected="0"/>
          <reference field="1" count="1" selected="0">
            <x v="1"/>
          </reference>
          <reference field="7" count="1" selected="0">
            <x v="1"/>
          </reference>
          <reference field="8" count="1">
            <x v="1"/>
          </reference>
          <reference field="9" count="0" selected="0"/>
        </references>
      </pivotArea>
    </format>
    <format dxfId="21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7" count="1">
            <x v="1"/>
          </reference>
          <reference field="9" count="0" selected="0"/>
        </references>
      </pivotArea>
    </format>
    <format dxfId="20">
      <pivotArea dataOnly="0" labelOnly="1" fieldPosition="0">
        <references count="3">
          <reference field="0" count="0" selected="0"/>
          <reference field="1" count="1">
            <x v="1"/>
          </reference>
          <reference field="9" count="0" selected="0"/>
        </references>
      </pivotArea>
    </format>
    <format dxfId="19">
      <pivotArea dataOnly="0" labelOnly="1" fieldPosition="0">
        <references count="3">
          <reference field="0" count="0" selected="0"/>
          <reference field="1" count="1">
            <x v="2"/>
          </reference>
          <reference field="9" count="0" selected="0"/>
        </references>
      </pivotArea>
    </format>
    <format dxfId="18">
      <pivotArea field="8" dataOnly="0" grandRow="1" axis="axisRow" fieldPosition="4">
        <references count="4">
          <reference field="0" count="0" defaultSubtotal="1" sumSubtotal="1" countASubtotal="1" avgSubtotal="1" maxSubtotal="1" minSubtotal="1" productSubtotal="1" countSubtotal="1" stdDevSubtotal="1" stdDevPSubtotal="1" varSubtotal="1" varPSubtotal="1"/>
          <reference field="1" count="0" defaultSubtotal="1" sumSubtotal="1" countASubtotal="1" avgSubtotal="1" maxSubtotal="1" minSubtotal="1" productSubtotal="1" countSubtotal="1" stdDevSubtotal="1" stdDevPSubtotal="1" varSubtotal="1" varPSubtotal="1"/>
          <reference field="7" count="0" defaultSubtotal="1" sumSubtotal="1" countASubtotal="1" avgSubtotal="1" maxSubtotal="1" minSubtotal="1" productSubtotal="1" countSubtotal="1" stdDevSubtotal="1" stdDevPSubtotal="1" varSubtotal="1" varPSubtotal="1"/>
          <reference field="8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17">
      <pivotArea field="8" dataOnly="0" grandRow="1" axis="axisRow" fieldPosition="4">
        <references count="4">
          <reference field="0" count="0" defaultSubtotal="1" sumSubtotal="1" countASubtotal="1" avgSubtotal="1" maxSubtotal="1" minSubtotal="1" productSubtotal="1" countSubtotal="1" stdDevSubtotal="1" stdDevPSubtotal="1" varSubtotal="1" varPSubtotal="1"/>
          <reference field="1" count="0" defaultSubtotal="1" sumSubtotal="1" countASubtotal="1" avgSubtotal="1" maxSubtotal="1" minSubtotal="1" productSubtotal="1" countSubtotal="1" stdDevSubtotal="1" stdDevPSubtotal="1" varSubtotal="1" varPSubtotal="1"/>
          <reference field="7" count="0" defaultSubtotal="1" sumSubtotal="1" countASubtotal="1" avgSubtotal="1" maxSubtotal="1" minSubtotal="1" productSubtotal="1" countSubtotal="1" stdDevSubtotal="1" stdDevPSubtotal="1" varSubtotal="1" varPSubtotal="1"/>
          <reference field="8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16">
      <pivotArea dataOnly="0" labelOnly="1" grandRow="1" outline="0" fieldPosition="0"/>
    </format>
    <format dxfId="15">
      <pivotArea field="9" grandRow="1" outline="0" collapsedLevelsAreSubtotals="1" axis="axisRow" fieldPosition="0">
        <references count="1">
          <reference field="4294967294" count="11" selected="0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4">
      <pivotArea field="9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13">
      <pivotArea dataOnly="0" labelOnly="1" grandRow="1" outline="0" fieldPosition="0"/>
    </format>
    <format dxfId="12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11">
      <pivotArea grandRow="1" outline="0" collapsedLevelsAreSubtotals="1" fieldPosition="0"/>
    </format>
    <format dxfId="10">
      <pivotArea dataOnly="0" labelOnly="1" fieldPosition="0">
        <references count="2">
          <reference field="0" count="0"/>
          <reference field="9" count="0" selected="0"/>
        </references>
      </pivotArea>
    </format>
    <format dxfId="9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8">
      <pivotArea collapsedLevelsAreSubtotals="1" fieldPosition="0">
        <references count="5">
          <reference field="0" count="0" selected="0"/>
          <reference field="1" count="1" selected="0">
            <x v="0"/>
          </reference>
          <reference field="7" count="1" selected="0">
            <x v="0"/>
          </reference>
          <reference field="8" count="1">
            <x v="0"/>
          </reference>
          <reference field="9" count="0" selected="0"/>
        </references>
      </pivotArea>
    </format>
    <format dxfId="7">
      <pivotArea collapsedLevelsAreSubtotals="1" fieldPosition="0">
        <references count="6">
          <reference field="4294967294" count="1" selected="0">
            <x v="2"/>
          </reference>
          <reference field="0" count="0" selected="0"/>
          <reference field="1" count="1" selected="0">
            <x v="2"/>
          </reference>
          <reference field="7" count="1" selected="0">
            <x v="2"/>
          </reference>
          <reference field="8" count="1">
            <x v="2"/>
          </reference>
          <reference field="9" count="0" selected="0"/>
        </references>
      </pivotArea>
    </format>
    <format dxfId="6">
      <pivotArea collapsedLevelsAreSubtotals="1" fieldPosition="0">
        <references count="5">
          <reference field="4294967294" count="1" selected="0">
            <x v="2"/>
          </reference>
          <reference field="0" count="0" selected="0"/>
          <reference field="1" count="1" selected="0">
            <x v="2"/>
          </reference>
          <reference field="7" count="1">
            <x v="2"/>
          </reference>
          <reference field="9" count="0" selected="0"/>
        </references>
      </pivotArea>
    </format>
    <format dxfId="5">
      <pivotArea collapsedLevelsAreSubtotals="1" fieldPosition="0">
        <references count="6">
          <reference field="4294967294" count="1" selected="0">
            <x v="2"/>
          </reference>
          <reference field="0" count="0" selected="0"/>
          <reference field="1" count="1" selected="0">
            <x v="2"/>
          </reference>
          <reference field="7" count="1" selected="0">
            <x v="2"/>
          </reference>
          <reference field="8" count="1">
            <x v="3"/>
          </reference>
          <reference field="9" count="0" selected="0"/>
        </references>
      </pivotArea>
    </format>
    <format dxfId="4">
      <pivotArea collapsedLevelsAreSubtotals="1" fieldPosition="0">
        <references count="6">
          <reference field="4294967294" count="1" selected="0">
            <x v="2"/>
          </reference>
          <reference field="0" count="0" selected="0"/>
          <reference field="1" count="1" selected="0">
            <x v="1"/>
          </reference>
          <reference field="7" count="1" selected="0">
            <x v="1"/>
          </reference>
          <reference field="8" count="1">
            <x v="1"/>
          </reference>
          <reference field="9" count="0" selected="0"/>
        </references>
      </pivotArea>
    </format>
    <format dxfId="3">
      <pivotArea collapsedLevelsAreSubtotals="1" fieldPosition="0">
        <references count="5">
          <reference field="4294967294" count="1" selected="0">
            <x v="2"/>
          </reference>
          <reference field="0" count="0" selected="0"/>
          <reference field="1" count="1" selected="0">
            <x v="1"/>
          </reference>
          <reference field="7" count="1">
            <x v="1"/>
          </reference>
          <reference field="9" count="0" selected="0"/>
        </references>
      </pivotArea>
    </format>
    <format dxfId="2">
      <pivotArea dataOnly="0" labelOnly="1" fieldPosition="0">
        <references count="2">
          <reference field="0" count="0"/>
          <reference field="9" count="0" selected="0"/>
        </references>
      </pivotArea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8">
    <rowHierarchyUsage hierarchyUsage="24"/>
    <rowHierarchyUsage hierarchyUsage="1"/>
    <rowHierarchyUsage hierarchyUsage="2"/>
    <rowHierarchyUsage hierarchyUsage="3"/>
    <rowHierarchyUsage hierarchyUsage="4"/>
    <rowHierarchyUsage hierarchyUsage="29"/>
    <rowHierarchyUsage hierarchyUsage="32"/>
    <rowHierarchyUsage hierarchyUsage="3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</extLst>
</pivotTableDefinition>
</file>

<file path=xl/pivotTables/pivotTable25.xml><?xml version="1.0" encoding="utf-8"?>
<pivotTableDefinition xmlns="http://schemas.openxmlformats.org/spreadsheetml/2006/main" name="Zaokretna tablica3" cacheId="0" applyNumberFormats="0" applyBorderFormats="0" applyFontFormats="0" applyPatternFormats="0" applyAlignmentFormats="0" applyWidthHeightFormats="1" dataCaption="Vrijednosti" tag="a04ec44e-44c3-4ac1-8dad-93015d62ab36" updatedVersion="6" minRefreshableVersion="3" subtotalHiddenItems="1" colGrandTotals="0" itemPrintTitles="1" createdVersion="8" indent="0" outline="1" outlineData="1" multipleFieldFilters="0" rowHeaderCaption="Razred / Skupina / Izvor">
  <location ref="A189:O250" firstHeaderRow="0" firstDataRow="1" firstDataCol="1"/>
  <pivotFields count="20">
    <pivotField allDrilled="1" showAll="0" dataSourceSort="1" defaultAttributeDrillState="1">
      <items count="2">
        <item s="1"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2"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3">
        <item n="     3 Rashodi poslovanja" s="1" x="0"/>
        <item s="1" x="1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allDrilled="1" showAll="0" dataSourceSort="1" defaultAttributeDrillState="1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dataField="1" showAll="0"/>
    <pivotField dataField="1" showAll="0"/>
  </pivotFields>
  <rowFields count="5">
    <field x="6"/>
    <field x="14"/>
    <field x="15"/>
    <field x="16"/>
    <field x="17"/>
  </rowFields>
  <rowItems count="61">
    <i>
      <x/>
    </i>
    <i r="1">
      <x/>
    </i>
    <i r="2">
      <x/>
    </i>
    <i r="3">
      <x/>
    </i>
    <i r="4">
      <x/>
    </i>
    <i r="4">
      <x v="1"/>
    </i>
    <i r="3">
      <x v="1"/>
    </i>
    <i r="4">
      <x v="2"/>
    </i>
    <i r="3">
      <x v="2"/>
    </i>
    <i r="4">
      <x v="3"/>
    </i>
    <i r="2">
      <x v="1"/>
    </i>
    <i r="3">
      <x v="3"/>
    </i>
    <i r="4">
      <x v="4"/>
    </i>
    <i r="4">
      <x v="5"/>
    </i>
    <i r="4">
      <x v="6"/>
    </i>
    <i r="3">
      <x v="4"/>
    </i>
    <i r="4">
      <x v="7"/>
    </i>
    <i r="4">
      <x v="8"/>
    </i>
    <i r="4">
      <x v="9"/>
    </i>
    <i r="4">
      <x v="10"/>
    </i>
    <i r="4">
      <x v="11"/>
    </i>
    <i r="3">
      <x v="5"/>
    </i>
    <i r="4">
      <x v="1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3">
      <x v="6"/>
    </i>
    <i r="4">
      <x v="21"/>
    </i>
    <i r="3">
      <x v="7"/>
    </i>
    <i r="4">
      <x v="22"/>
    </i>
    <i r="4">
      <x v="23"/>
    </i>
    <i r="4">
      <x v="24"/>
    </i>
    <i r="4">
      <x v="25"/>
    </i>
    <i r="4">
      <x v="26"/>
    </i>
    <i r="4">
      <x v="27"/>
    </i>
    <i r="2">
      <x v="2"/>
    </i>
    <i r="3">
      <x v="8"/>
    </i>
    <i r="4">
      <x v="28"/>
    </i>
    <i r="2">
      <x v="3"/>
    </i>
    <i r="3">
      <x v="9"/>
    </i>
    <i r="4">
      <x v="29"/>
    </i>
    <i r="1">
      <x v="1"/>
    </i>
    <i r="2">
      <x v="4"/>
    </i>
    <i r="3">
      <x v="10"/>
    </i>
    <i r="4">
      <x v="30"/>
    </i>
    <i r="2">
      <x v="5"/>
    </i>
    <i r="3">
      <x v="11"/>
    </i>
    <i r="4">
      <x v="31"/>
    </i>
    <i r="4">
      <x v="32"/>
    </i>
    <i r="4">
      <x v="33"/>
    </i>
    <i r="3">
      <x v="12"/>
    </i>
    <i r="4">
      <x v="34"/>
    </i>
    <i r="2">
      <x v="6"/>
    </i>
    <i r="3">
      <x v="13"/>
    </i>
    <i r="4">
      <x v="35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fld="18" subtotal="count" baseField="0" baseItem="0"/>
    <dataField fld="5" subtotal="count" baseField="0" baseItem="0" numFmtId="4"/>
    <dataField fld="1" subtotal="count" baseField="0" baseItem="0" numFmtId="4"/>
    <dataField fld="2" subtotal="count" baseField="0" baseItem="0" numFmtId="4"/>
    <dataField fld="3" subtotal="count" baseField="0" baseItem="0" numFmtId="4"/>
    <dataField fld="4" subtotal="count" baseField="0" baseItem="0" numFmtId="4"/>
    <dataField fld="7" subtotal="count" baseField="0" baseItem="0"/>
    <dataField fld="8" subtotal="count" baseField="0" baseItem="0"/>
    <dataField fld="9" subtotal="count" baseField="0" baseItem="0"/>
    <dataField fld="10" subtotal="count" baseField="0" baseItem="0"/>
    <dataField fld="11" subtotal="count" baseField="0" baseItem="0"/>
    <dataField fld="12" subtotal="count" baseField="0" baseItem="0"/>
    <dataField fld="13" subtotal="count" baseField="0" baseItem="0"/>
    <dataField fld="19" subtotal="count" baseField="0" baseItem="0"/>
  </dataFields>
  <formats count="68">
    <format dxfId="173">
      <pivotArea type="all" dataOnly="0" outline="0" fieldPosition="0"/>
    </format>
    <format dxfId="172">
      <pivotArea field="0" type="button" dataOnly="0" labelOnly="1" outline="0"/>
    </format>
    <format dxfId="171">
      <pivotArea field="0" type="button" dataOnly="0" labelOnly="1" outline="0"/>
    </format>
    <format dxfId="170">
      <pivotArea field="0" type="button" dataOnly="0" labelOnly="1" outline="0"/>
    </format>
    <format dxfId="169">
      <pivotArea type="all" dataOnly="0" outline="0" fieldPosition="0"/>
    </format>
    <format dxfId="168">
      <pivotArea outline="0" collapsedLevelsAreSubtotals="1" fieldPosition="0"/>
    </format>
    <format dxfId="167">
      <pivotArea field="0" type="button" dataOnly="0" labelOnly="1" outline="0"/>
    </format>
    <format dxfId="166">
      <pivotArea field="0" type="button" dataOnly="0" labelOnly="1" outline="0"/>
    </format>
    <format dxfId="165">
      <pivotArea field="0" type="button" dataOnly="0" labelOnly="1" outline="0"/>
    </format>
    <format dxfId="164">
      <pivotArea outline="0" collapsedLevelsAreSubtotals="1" fieldPosition="0"/>
    </format>
    <format dxfId="163">
      <pivotArea type="all" dataOnly="0" outline="0" fieldPosition="0"/>
    </format>
    <format dxfId="162">
      <pivotArea outline="0" collapsedLevelsAreSubtotals="1" fieldPosition="0"/>
    </format>
    <format dxfId="161">
      <pivotArea field="0" type="button" dataOnly="0" labelOnly="1" outline="0"/>
    </format>
    <format dxfId="160">
      <pivotArea field="0" type="button" dataOnly="0" labelOnly="1" outline="0"/>
    </format>
    <format dxfId="15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58">
      <pivotArea field="0" type="button" dataOnly="0" labelOnly="1" outline="0"/>
    </format>
    <format dxfId="15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56">
      <pivotArea field="0" type="button" dataOnly="0" labelOnly="1" outline="0"/>
    </format>
    <format dxfId="15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5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53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152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51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150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149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48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147">
      <pivotArea collapsedLevelsAreSubtotals="1" fieldPosition="0">
        <references count="1">
          <reference field="6" count="0"/>
        </references>
      </pivotArea>
    </format>
    <format dxfId="146">
      <pivotArea dataOnly="0" labelOnly="1" fieldPosition="0">
        <references count="1">
          <reference field="6" count="0"/>
        </references>
      </pivotArea>
    </format>
    <format dxfId="145">
      <pivotArea dataOnly="0" labelOnly="1" fieldPosition="0">
        <references count="2">
          <reference field="6" count="0" selected="0"/>
          <reference field="14" count="1">
            <x v="0"/>
          </reference>
        </references>
      </pivotArea>
    </format>
    <format dxfId="144">
      <pivotArea dataOnly="0" labelOnly="1" fieldPosition="0">
        <references count="3">
          <reference field="6" count="0" selected="0"/>
          <reference field="14" count="1" selected="0">
            <x v="0"/>
          </reference>
          <reference field="15" count="1">
            <x v="1"/>
          </reference>
        </references>
      </pivotArea>
    </format>
    <format dxfId="143">
      <pivotArea dataOnly="0" labelOnly="1" fieldPosition="0">
        <references count="3">
          <reference field="6" count="0" selected="0"/>
          <reference field="14" count="1" selected="0">
            <x v="0"/>
          </reference>
          <reference field="15" count="1">
            <x v="2"/>
          </reference>
        </references>
      </pivotArea>
    </format>
    <format dxfId="142">
      <pivotArea dataOnly="0" labelOnly="1" fieldPosition="0">
        <references count="3">
          <reference field="6" count="0" selected="0"/>
          <reference field="14" count="1" selected="0">
            <x v="0"/>
          </reference>
          <reference field="15" count="1">
            <x v="3"/>
          </reference>
        </references>
      </pivotArea>
    </format>
    <format dxfId="141">
      <pivotArea dataOnly="0" labelOnly="1" fieldPosition="0">
        <references count="3">
          <reference field="6" count="0" selected="0"/>
          <reference field="14" count="1" selected="0">
            <x v="1"/>
          </reference>
          <reference field="15" count="1">
            <x v="4"/>
          </reference>
        </references>
      </pivotArea>
    </format>
    <format dxfId="140">
      <pivotArea dataOnly="0" labelOnly="1" fieldPosition="0">
        <references count="3">
          <reference field="6" count="0" selected="0"/>
          <reference field="14" count="1" selected="0">
            <x v="1"/>
          </reference>
          <reference field="15" count="1">
            <x v="5"/>
          </reference>
        </references>
      </pivotArea>
    </format>
    <format dxfId="139">
      <pivotArea dataOnly="0" labelOnly="1" fieldPosition="0">
        <references count="3">
          <reference field="6" count="0" selected="0"/>
          <reference field="14" count="1" selected="0">
            <x v="1"/>
          </reference>
          <reference field="15" count="1">
            <x v="6"/>
          </reference>
        </references>
      </pivotArea>
    </format>
    <format dxfId="138">
      <pivotArea collapsedLevelsAreSubtotals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137">
      <pivotArea collapsedLevelsAreSubtotals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0"/>
          </reference>
          <reference field="16" count="1">
            <x v="1"/>
          </reference>
        </references>
      </pivotArea>
    </format>
    <format dxfId="136">
      <pivotArea collapsedLevelsAreSubtotals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0"/>
          </reference>
          <reference field="16" count="1">
            <x v="2"/>
          </reference>
        </references>
      </pivotArea>
    </format>
    <format dxfId="135">
      <pivotArea dataOnly="0" labelOnly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0"/>
          </reference>
          <reference field="16" count="3">
            <x v="0"/>
            <x v="1"/>
            <x v="2"/>
          </reference>
        </references>
      </pivotArea>
    </format>
    <format dxfId="134">
      <pivotArea collapsedLevelsAreSubtotals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1"/>
          </reference>
          <reference field="16" count="1">
            <x v="3"/>
          </reference>
        </references>
      </pivotArea>
    </format>
    <format dxfId="133">
      <pivotArea collapsedLevelsAreSubtotals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1"/>
          </reference>
          <reference field="16" count="1">
            <x v="4"/>
          </reference>
        </references>
      </pivotArea>
    </format>
    <format dxfId="132">
      <pivotArea collapsedLevelsAreSubtotals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1"/>
          </reference>
          <reference field="16" count="1">
            <x v="5"/>
          </reference>
        </references>
      </pivotArea>
    </format>
    <format dxfId="131">
      <pivotArea collapsedLevelsAreSubtotals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1"/>
          </reference>
          <reference field="16" count="1">
            <x v="6"/>
          </reference>
        </references>
      </pivotArea>
    </format>
    <format dxfId="130">
      <pivotArea collapsedLevelsAreSubtotals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1"/>
          </reference>
          <reference field="16" count="1">
            <x v="7"/>
          </reference>
        </references>
      </pivotArea>
    </format>
    <format dxfId="129">
      <pivotArea dataOnly="0" labelOnly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1"/>
          </reference>
          <reference field="16" count="5">
            <x v="3"/>
            <x v="4"/>
            <x v="5"/>
            <x v="6"/>
            <x v="7"/>
          </reference>
        </references>
      </pivotArea>
    </format>
    <format dxfId="128">
      <pivotArea dataOnly="0" labelOnly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2"/>
          </reference>
          <reference field="16" count="1">
            <x v="8"/>
          </reference>
        </references>
      </pivotArea>
    </format>
    <format dxfId="127">
      <pivotArea dataOnly="0" labelOnly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3"/>
          </reference>
          <reference field="16" count="1">
            <x v="9"/>
          </reference>
        </references>
      </pivotArea>
    </format>
    <format dxfId="126">
      <pivotArea dataOnly="0" labelOnly="1" fieldPosition="0">
        <references count="4">
          <reference field="6" count="0" selected="0"/>
          <reference field="14" count="1" selected="0">
            <x v="1"/>
          </reference>
          <reference field="15" count="1" selected="0">
            <x v="4"/>
          </reference>
          <reference field="16" count="1">
            <x v="10"/>
          </reference>
        </references>
      </pivotArea>
    </format>
    <format dxfId="125">
      <pivotArea dataOnly="0" labelOnly="1" fieldPosition="0">
        <references count="4">
          <reference field="6" count="0" selected="0"/>
          <reference field="14" count="1" selected="0">
            <x v="1"/>
          </reference>
          <reference field="15" count="1" selected="0">
            <x v="5"/>
          </reference>
          <reference field="16" count="1">
            <x v="11"/>
          </reference>
        </references>
      </pivotArea>
    </format>
    <format dxfId="124">
      <pivotArea dataOnly="0" labelOnly="1" fieldPosition="0">
        <references count="4">
          <reference field="6" count="0" selected="0"/>
          <reference field="14" count="1" selected="0">
            <x v="1"/>
          </reference>
          <reference field="15" count="1" selected="0">
            <x v="5"/>
          </reference>
          <reference field="16" count="1">
            <x v="12"/>
          </reference>
        </references>
      </pivotArea>
    </format>
    <format dxfId="123">
      <pivotArea dataOnly="0" labelOnly="1" fieldPosition="0">
        <references count="4">
          <reference field="6" count="0" selected="0"/>
          <reference field="14" count="1" selected="0">
            <x v="1"/>
          </reference>
          <reference field="15" count="1" selected="0">
            <x v="6"/>
          </reference>
          <reference field="16" count="1">
            <x v="13"/>
          </reference>
        </references>
      </pivotArea>
    </format>
    <format dxfId="122">
      <pivotArea dataOnly="0" labelOnly="1" fieldPosition="0">
        <references count="2">
          <reference field="6" count="0" selected="0"/>
          <reference field="14" count="1">
            <x v="1"/>
          </reference>
        </references>
      </pivotArea>
    </format>
    <format dxfId="121">
      <pivotArea dataOnly="0" labelOnly="1" fieldPosition="0">
        <references count="3">
          <reference field="6" count="0" selected="0"/>
          <reference field="14" count="1" selected="0">
            <x v="0"/>
          </reference>
          <reference field="15" count="1">
            <x v="0"/>
          </reference>
        </references>
      </pivotArea>
    </format>
    <format dxfId="120">
      <pivotArea dataOnly="0" labelOnly="1" grandRow="1" outline="0" fieldPosition="0"/>
    </format>
    <format dxfId="119">
      <pivotArea grandRow="1" outline="0" collapsedLevelsAreSubtotals="1" fieldPosition="0"/>
    </format>
    <format dxfId="118">
      <pivotArea dataOnly="0" labelOnly="1" grandRow="1" outline="0" fieldPosition="0"/>
    </format>
    <format dxfId="117">
      <pivotArea collapsedLevelsAreSubtotals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116">
      <pivotArea dataOnly="0" labelOnly="1" grandRow="1" outline="0" fieldPosition="0"/>
    </format>
    <format dxfId="115">
      <pivotArea dataOnly="0" labelOnly="1" fieldPosition="0">
        <references count="2">
          <reference field="6" count="0" selected="0"/>
          <reference field="14" count="1">
            <x v="0"/>
          </reference>
        </references>
      </pivotArea>
    </format>
    <format dxfId="114">
      <pivotArea dataOnly="0" labelOnly="1" fieldPosition="0">
        <references count="2">
          <reference field="6" count="0" selected="0"/>
          <reference field="14" count="1">
            <x v="1"/>
          </reference>
        </references>
      </pivotArea>
    </format>
    <format dxfId="113">
      <pivotArea grandRow="1" outline="0" collapsedLevelsAreSubtotals="1" fieldPosition="0"/>
    </format>
    <format dxfId="112">
      <pivotArea grandRow="1" outline="0" collapsedLevelsAreSubtotals="1" fieldPosition="0"/>
    </format>
    <format dxfId="111">
      <pivotArea collapsedLevelsAreSubtotals="1" fieldPosition="0">
        <references count="2">
          <reference field="6" count="0" selected="0"/>
          <reference field="14" count="1">
            <x v="1"/>
          </reference>
        </references>
      </pivotArea>
    </format>
    <format dxfId="110">
      <pivotArea dataOnly="0" labelOnly="1" fieldPosition="0">
        <references count="2">
          <reference field="6" count="0" selected="0"/>
          <reference field="14" count="1">
            <x v="1"/>
          </reference>
        </references>
      </pivotArea>
    </format>
    <format dxfId="109">
      <pivotArea dataOnly="0" labelOnly="1" fieldPosition="0">
        <references count="2">
          <reference field="6" count="0" selected="0"/>
          <reference field="14" count="1">
            <x v="0"/>
          </reference>
        </references>
      </pivotArea>
    </format>
    <format dxfId="108">
      <pivotArea dataOnly="0" fieldPosition="0">
        <references count="1">
          <reference field="16" count="1">
            <x v="1"/>
          </reference>
        </references>
      </pivotArea>
    </format>
    <format dxfId="107">
      <pivotArea dataOnly="0" fieldPosition="0">
        <references count="1">
          <reference field="16" count="12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06">
      <pivotArea dataOnly="0" labelOnly="1" fieldPosition="0">
        <references count="2">
          <reference field="6" count="0" selected="0"/>
          <reference field="14" count="1">
            <x v="0"/>
          </reference>
        </references>
      </pivotArea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5">
    <rowHierarchyUsage hierarchyUsage="24"/>
    <rowHierarchyUsage hierarchyUsage="30"/>
    <rowHierarchyUsage hierarchyUsage="31"/>
    <rowHierarchyUsage hierarchyUsage="32"/>
    <rowHierarchyUsage hierarchyUsage="3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</extLst>
</pivotTableDefinition>
</file>

<file path=xl/pivotTables/pivotTable3.xml><?xml version="1.0" encoding="utf-8"?>
<pivotTableDefinition xmlns="http://schemas.openxmlformats.org/spreadsheetml/2006/main" name="SAZETAK_PrimiciIzdaci" cacheId="15" applyNumberFormats="0" applyBorderFormats="0" applyFontFormats="0" applyPatternFormats="0" applyAlignmentFormats="0" applyWidthHeightFormats="1" dataCaption="Vrijednosti" grandTotalCaption="PRIHODI UKUPNO" tag="201f96eb-e7f9-43f1-96f3-e65891e3e152" updatedVersion="6" minRefreshableVersion="3" showDrill="0" subtotalHiddenItems="1" rowGrandTotals="0" colGrandTotals="0" itemPrintTitles="1" createdVersion="8" indent="0" outline="1" outlineData="1" multipleFieldFilters="0" rowHeaderCaption="">
  <location ref="A44:O45" firstHeaderRow="0" firstDataRow="1" firstDataCol="1"/>
  <pivotFields count="15">
    <pivotField axis="axisRow" allDrilled="1" subtotalTop="0" showAll="0" dataSourceSort="1" defaultSubtotal="0" defaultAttributeDrillState="1">
      <items count="1">
        <item n="8 PRIMICI OD FINANCIJSKE IMOVINE I ZADUŽIVANJA"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1">
    <i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fld="13" subtotal="count" baseField="0" baseItem="0"/>
    <dataField fld="1" subtotal="count" baseField="0" baseItem="0"/>
    <dataField fld="2" subtotal="count" baseField="0" baseItem="0"/>
    <dataField fld="3" subtotal="count" baseField="0" baseItem="0"/>
    <dataField fld="4" subtotal="count" baseField="0" baseItem="0" numFmtId="4"/>
    <dataField fld="5" subtotal="count" baseField="0" baseItem="0" numFmtId="4"/>
    <dataField fld="6" subtotal="count" baseField="0" baseItem="0"/>
    <dataField fld="7" subtotal="count" baseField="0" baseItem="0"/>
    <dataField fld="8" subtotal="count" baseField="0" baseItem="0"/>
    <dataField fld="9" subtotal="count" baseField="0" baseItem="0"/>
    <dataField fld="10" subtotal="count" baseField="0" baseItem="0"/>
    <dataField fld="11" subtotal="count" baseField="0" baseItem="0"/>
    <dataField fld="12" subtotal="count" baseField="0" baseItem="0"/>
    <dataField fld="14" subtotal="count" baseField="0" baseItem="0"/>
  </dataFields>
  <formats count="30">
    <format dxfId="1917">
      <pivotArea type="all" dataOnly="0" outline="0" fieldPosition="0"/>
    </format>
    <format dxfId="1916">
      <pivotArea dataOnly="0" labelOnly="1" grandRow="1" outline="0" fieldPosition="0"/>
    </format>
    <format dxfId="1915">
      <pivotArea type="all" dataOnly="0" outline="0" fieldPosition="0"/>
    </format>
    <format dxfId="1914">
      <pivotArea outline="0" collapsedLevelsAreSubtotals="1" fieldPosition="0"/>
    </format>
    <format dxfId="1913">
      <pivotArea dataOnly="0" labelOnly="1" grandRow="1" outline="0" fieldPosition="0"/>
    </format>
    <format dxfId="1912">
      <pivotArea grandRow="1" outline="0" collapsedLevelsAreSubtotals="1" fieldPosition="0"/>
    </format>
    <format dxfId="1911">
      <pivotArea grandRow="1" outline="0" collapsedLevelsAreSubtotals="1" fieldPosition="0"/>
    </format>
    <format dxfId="1910">
      <pivotArea type="all" dataOnly="0" outline="0" fieldPosition="0"/>
    </format>
    <format dxfId="1909">
      <pivotArea outline="0" collapsedLevelsAreSubtotals="1" fieldPosition="0"/>
    </format>
    <format dxfId="1908">
      <pivotArea field="0" type="button" dataOnly="0" labelOnly="1" outline="0" axis="axisRow" fieldPosition="0"/>
    </format>
    <format dxfId="1907">
      <pivotArea dataOnly="0" labelOnly="1" fieldPosition="0">
        <references count="1">
          <reference field="0" count="0"/>
        </references>
      </pivotArea>
    </format>
    <format dxfId="1906">
      <pivotArea outline="0" collapsedLevelsAreSubtotals="1" fieldPosition="0"/>
    </format>
    <format dxfId="1905">
      <pivotArea type="all" dataOnly="0" outline="0" fieldPosition="0"/>
    </format>
    <format dxfId="1904">
      <pivotArea outline="0" collapsedLevelsAreSubtotals="1" fieldPosition="0"/>
    </format>
    <format dxfId="1903">
      <pivotArea dataOnly="0" labelOnly="1" fieldPosition="0">
        <references count="1">
          <reference field="0" count="0"/>
        </references>
      </pivotArea>
    </format>
    <format dxfId="1902">
      <pivotArea outline="0" collapsedLevelsAreSubtotals="1" fieldPosition="0"/>
    </format>
    <format dxfId="1901">
      <pivotArea type="all" dataOnly="0" outline="0" fieldPosition="0"/>
    </format>
    <format dxfId="1900">
      <pivotArea outline="0" collapsedLevelsAreSubtotals="1" fieldPosition="0"/>
    </format>
    <format dxfId="1899">
      <pivotArea dataOnly="0" labelOnly="1" fieldPosition="0">
        <references count="1">
          <reference field="0" count="0"/>
        </references>
      </pivotArea>
    </format>
    <format dxfId="1898">
      <pivotArea type="all" dataOnly="0" outline="0" fieldPosition="0"/>
    </format>
    <format dxfId="1897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1896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895">
      <pivotArea type="all" dataOnly="0" outline="0" fieldPosition="0"/>
    </format>
    <format dxfId="1894">
      <pivotArea outline="0" collapsedLevelsAreSubtotals="1" fieldPosition="0"/>
    </format>
    <format dxfId="1893">
      <pivotArea dataOnly="0" labelOnly="1" fieldPosition="0">
        <references count="1">
          <reference field="0" count="0"/>
        </references>
      </pivotArea>
    </format>
    <format dxfId="1892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1891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890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889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1888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1">
    <rowHierarchyUsage hierarchyUsage="3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name="SAZETAK_Rashodi" cacheId="20" applyNumberFormats="0" applyBorderFormats="0" applyFontFormats="0" applyPatternFormats="0" applyAlignmentFormats="0" applyWidthHeightFormats="1" dataCaption="Vrijednosti" grandTotalCaption="RASHODI UKUPNO" tag="3f895c96-ae95-49d0-94c4-a8298998b132" updatedVersion="6" minRefreshableVersion="3" subtotalHiddenItems="1" itemPrintTitles="1" createdVersion="8" indent="0" outline="1" outlineData="1" multipleFieldFilters="0">
  <location ref="A27:O30" firstHeaderRow="0" firstDataRow="1" firstDataCol="1"/>
  <pivotFields count="16">
    <pivotField allDrilled="1" subtotalTop="0" showAll="0" dataSourceSort="1" defaultSubtotal="0" defaultAttributeDrillState="1">
      <items count="2">
        <item s="1" x="0"/>
        <item s="1" x="1"/>
      </items>
    </pivotField>
    <pivotField axis="axisRow" allDrilled="1" subtotalTop="0" showAll="0" dataSourceSort="1" defaultSubtotal="0" defaultAttributeDrillState="1">
      <items count="2">
        <item n="3 RASHODI  POSLOVANJA" s="1" x="0"/>
        <item n="4 RASHODI ZA NABAVU NEFINANCIJSKE IMOVINE" s="1"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3">
    <i>
      <x/>
    </i>
    <i>
      <x v="1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fld="14" subtotal="count" baseField="0" baseItem="0"/>
    <dataField fld="2" subtotal="count" baseField="0" baseItem="0"/>
    <dataField fld="3" subtotal="count" baseField="0" baseItem="0"/>
    <dataField fld="4" subtotal="count" baseField="0" baseItem="0"/>
    <dataField fld="5" subtotal="count" baseField="0" baseItem="0" numFmtId="4"/>
    <dataField fld="6" subtotal="count" baseField="0" baseItem="0" numFmtId="4"/>
    <dataField fld="7" subtotal="count" baseField="0" baseItem="0"/>
    <dataField fld="8" subtotal="count" baseField="0" baseItem="0"/>
    <dataField fld="9" subtotal="count" baseField="0" baseItem="0"/>
    <dataField fld="10" subtotal="count" baseField="0" baseItem="0"/>
    <dataField fld="13" subtotal="count" baseField="0" baseItem="0"/>
    <dataField fld="11" subtotal="count" baseField="0" baseItem="0"/>
    <dataField fld="12" subtotal="count" baseField="0" baseItem="0"/>
    <dataField fld="15" subtotal="count" baseField="0" baseItem="0"/>
  </dataFields>
  <formats count="54">
    <format dxfId="1971">
      <pivotArea type="all" dataOnly="0" outline="0" fieldPosition="0"/>
    </format>
    <format dxfId="1970">
      <pivotArea dataOnly="0" labelOnly="1" grandRow="1" outline="0" fieldPosition="0"/>
    </format>
    <format dxfId="1969">
      <pivotArea outline="0" collapsedLevelsAreSubtotals="1" fieldPosition="0"/>
    </format>
    <format dxfId="1968">
      <pivotArea dataOnly="0" labelOnly="1" fieldPosition="0">
        <references count="1">
          <reference field="1" count="0"/>
        </references>
      </pivotArea>
    </format>
    <format dxfId="1967">
      <pivotArea dataOnly="0" labelOnly="1" grandRow="1" outline="0" fieldPosition="0"/>
    </format>
    <format dxfId="1966">
      <pivotArea grandRow="1" outline="0" collapsedLevelsAreSubtotals="1" fieldPosition="0"/>
    </format>
    <format dxfId="1965">
      <pivotArea type="all" dataOnly="0" outline="0" fieldPosition="0"/>
    </format>
    <format dxfId="1964">
      <pivotArea outline="0" collapsedLevelsAreSubtotals="1" fieldPosition="0"/>
    </format>
    <format dxfId="1963">
      <pivotArea field="1" type="button" dataOnly="0" labelOnly="1" outline="0" axis="axisRow" fieldPosition="0"/>
    </format>
    <format dxfId="1962">
      <pivotArea dataOnly="0" labelOnly="1" fieldPosition="0">
        <references count="1">
          <reference field="1" count="0"/>
        </references>
      </pivotArea>
    </format>
    <format dxfId="1961">
      <pivotArea dataOnly="0" labelOnly="1" grandRow="1" outline="0" fieldPosition="0"/>
    </format>
    <format dxfId="1960">
      <pivotArea outline="0" collapsedLevelsAreSubtotals="1" fieldPosition="0"/>
    </format>
    <format dxfId="1959">
      <pivotArea type="all" dataOnly="0" outline="0" fieldPosition="0"/>
    </format>
    <format dxfId="1958">
      <pivotArea outline="0" collapsedLevelsAreSubtotals="1" fieldPosition="0"/>
    </format>
    <format dxfId="1957">
      <pivotArea field="1" type="button" dataOnly="0" labelOnly="1" outline="0" axis="axisRow" fieldPosition="0"/>
    </format>
    <format dxfId="1956">
      <pivotArea dataOnly="0" labelOnly="1" fieldPosition="0">
        <references count="1">
          <reference field="1" count="0"/>
        </references>
      </pivotArea>
    </format>
    <format dxfId="1955">
      <pivotArea dataOnly="0" labelOnly="1" grandRow="1" outline="0" fieldPosition="0"/>
    </format>
    <format dxfId="1954">
      <pivotArea field="1" type="button" dataOnly="0" labelOnly="1" outline="0" axis="axisRow" fieldPosition="0"/>
    </format>
    <format dxfId="1953">
      <pivotArea field="1" type="button" dataOnly="0" labelOnly="1" outline="0" axis="axisRow" fieldPosition="0"/>
    </format>
    <format dxfId="1952">
      <pivotArea outline="0" collapsedLevelsAreSubtotals="1" fieldPosition="0"/>
    </format>
    <format dxfId="1951">
      <pivotArea type="all" dataOnly="0" outline="0" fieldPosition="0"/>
    </format>
    <format dxfId="1950">
      <pivotArea outline="0" collapsedLevelsAreSubtotals="1" fieldPosition="0"/>
    </format>
    <format dxfId="1949">
      <pivotArea field="1" type="button" dataOnly="0" labelOnly="1" outline="0" axis="axisRow" fieldPosition="0"/>
    </format>
    <format dxfId="1948">
      <pivotArea dataOnly="0" labelOnly="1" fieldPosition="0">
        <references count="1">
          <reference field="1" count="0"/>
        </references>
      </pivotArea>
    </format>
    <format dxfId="1947">
      <pivotArea dataOnly="0" labelOnly="1" grandRow="1" outline="0" fieldPosition="0"/>
    </format>
    <format dxfId="1946">
      <pivotArea type="all" dataOnly="0" outline="0" fieldPosition="0"/>
    </format>
    <format dxfId="1945">
      <pivotArea outline="0" collapsedLevelsAreSubtotals="1" fieldPosition="0"/>
    </format>
    <format dxfId="1944">
      <pivotArea field="1" type="button" dataOnly="0" labelOnly="1" outline="0" axis="axisRow" fieldPosition="0"/>
    </format>
    <format dxfId="1943">
      <pivotArea dataOnly="0" labelOnly="1" fieldPosition="0">
        <references count="1">
          <reference field="1" count="0"/>
        </references>
      </pivotArea>
    </format>
    <format dxfId="1942">
      <pivotArea dataOnly="0" labelOnly="1" grandRow="1" outline="0" fieldPosition="0"/>
    </format>
    <format dxfId="1941">
      <pivotArea field="1" grandRow="1" outline="0" collapsedLevelsAreSubtotals="1" axis="axisRow" fieldPosition="0">
        <references count="1">
          <reference field="4294967294" count="1" selected="0">
            <x v="4"/>
          </reference>
        </references>
      </pivotArea>
    </format>
    <format dxfId="1940">
      <pivotArea field="1" grandRow="1" outline="0" collapsedLevelsAreSubtotals="1" axis="axisRow" fieldPosition="0">
        <references count="1">
          <reference field="4294967294" count="1" selected="0">
            <x v="5"/>
          </reference>
        </references>
      </pivotArea>
    </format>
    <format dxfId="1939">
      <pivotArea type="all" dataOnly="0" outline="0" fieldPosition="0"/>
    </format>
    <format dxfId="1938">
      <pivotArea outline="0" collapsedLevelsAreSubtotals="1" fieldPosition="0"/>
    </format>
    <format dxfId="1937">
      <pivotArea field="1" type="button" dataOnly="0" labelOnly="1" outline="0" axis="axisRow" fieldPosition="0"/>
    </format>
    <format dxfId="1936">
      <pivotArea dataOnly="0" labelOnly="1" fieldPosition="0">
        <references count="1">
          <reference field="1" count="0"/>
        </references>
      </pivotArea>
    </format>
    <format dxfId="1935">
      <pivotArea dataOnly="0" labelOnly="1" grandRow="1" outline="0" fieldPosition="0"/>
    </format>
    <format dxfId="1934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1933">
      <pivotArea type="all" dataOnly="0" outline="0" fieldPosition="0"/>
    </format>
    <format dxfId="1932">
      <pivotArea outline="0" collapsedLevelsAreSubtotals="1" fieldPosition="0"/>
    </format>
    <format dxfId="1931">
      <pivotArea field="1" type="button" dataOnly="0" labelOnly="1" outline="0" axis="axisRow" fieldPosition="0"/>
    </format>
    <format dxfId="1930">
      <pivotArea dataOnly="0" labelOnly="1" fieldPosition="0">
        <references count="1">
          <reference field="1" count="0"/>
        </references>
      </pivotArea>
    </format>
    <format dxfId="1929">
      <pivotArea dataOnly="0" labelOnly="1" grandRow="1" outline="0" fieldPosition="0"/>
    </format>
    <format dxfId="1928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1927">
      <pivotArea outline="0" collapsedLevelsAreSubtotals="1" fieldPosition="0">
        <references count="1">
          <reference field="4294967294" count="5" selected="0">
            <x v="1"/>
            <x v="2"/>
            <x v="3"/>
            <x v="4"/>
            <x v="5"/>
          </reference>
        </references>
      </pivotArea>
    </format>
    <format dxfId="1926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1925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92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923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922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192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920">
      <pivotArea dataOnly="0" labelOnly="1" outline="0" fieldPosition="0">
        <references count="1">
          <reference field="4294967294" count="7">
            <x v="6"/>
            <x v="7"/>
            <x v="8"/>
            <x v="9"/>
            <x v="10"/>
            <x v="11"/>
            <x v="12"/>
          </reference>
        </references>
      </pivotArea>
    </format>
    <format dxfId="1919">
      <pivotArea outline="0" collapsedLevelsAreSubtotals="1" fieldPosition="0"/>
    </format>
    <format dxfId="1918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1">
    <rowHierarchyUsage hierarchyUsage="3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SAZETAK_Prijenos" cacheId="19" applyNumberFormats="0" applyBorderFormats="0" applyFontFormats="0" applyPatternFormats="0" applyAlignmentFormats="0" applyWidthHeightFormats="1" dataCaption="Vrijednosti" grandTotalCaption="PRIHODI UKUPNO" tag="25b93dd0-b5b9-472c-a876-1af438649cab" updatedVersion="6" minRefreshableVersion="3" subtotalHiddenItems="1" rowGrandTotals="0" colGrandTotals="0" itemPrintTitles="1" createdVersion="8" indent="0" outline="1" outlineData="1" multipleFieldFilters="0">
  <location ref="A54:O55" firstHeaderRow="0" firstDataRow="1" firstDataCol="1"/>
  <pivotFields count="16">
    <pivotField allDrilled="1" subtotalTop="0" showAll="0" dataSourceSort="1" defaultSubtotal="0" defaultAttributeDrillState="1">
      <items count="1">
        <item s="1" x="0"/>
      </items>
    </pivotField>
    <pivotField axis="axisRow" allDrilled="1" subtotalTop="0" showAll="0" dataSourceSort="1" defaultSubtotal="0" defaultAttributeDrillState="1">
      <items count="1">
        <item n="PRIJENOS SREDSTAVA IZ PRETHODNE GODINE"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1">
    <i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fld="14" subtotal="count" baseField="0" baseItem="0"/>
    <dataField fld="2" subtotal="count" baseField="0" baseItem="0"/>
    <dataField fld="3" subtotal="count" baseField="0" baseItem="0"/>
    <dataField fld="4" subtotal="count" baseField="0" baseItem="0"/>
    <dataField fld="5" subtotal="count" baseField="0" baseItem="0" numFmtId="4"/>
    <dataField fld="6" subtotal="count" baseField="0" baseItem="0" numFmtId="4"/>
    <dataField fld="7" subtotal="count" baseField="0" baseItem="0"/>
    <dataField fld="8" subtotal="count" baseField="0" baseItem="0"/>
    <dataField fld="9" subtotal="count" baseField="0" baseItem="0"/>
    <dataField fld="10" subtotal="count" baseField="0" baseItem="0"/>
    <dataField fld="13" subtotal="count" baseField="0" baseItem="0"/>
    <dataField fld="11" subtotal="count" baseField="0" baseItem="0"/>
    <dataField fld="12" subtotal="count" baseField="0" baseItem="0"/>
    <dataField fld="15" subtotal="count" baseField="0" baseItem="0"/>
  </dataFields>
  <formats count="32">
    <format dxfId="2003">
      <pivotArea type="all" dataOnly="0" outline="0" fieldPosition="0"/>
    </format>
    <format dxfId="2002">
      <pivotArea dataOnly="0" labelOnly="1" grandRow="1" outline="0" fieldPosition="0"/>
    </format>
    <format dxfId="2001">
      <pivotArea type="all" dataOnly="0" outline="0" fieldPosition="0"/>
    </format>
    <format dxfId="2000">
      <pivotArea outline="0" collapsedLevelsAreSubtotals="1" fieldPosition="0"/>
    </format>
    <format dxfId="1999">
      <pivotArea dataOnly="0" labelOnly="1" grandRow="1" outline="0" fieldPosition="0"/>
    </format>
    <format dxfId="1998">
      <pivotArea grandRow="1" outline="0" collapsedLevelsAreSubtotals="1" fieldPosition="0"/>
    </format>
    <format dxfId="1997">
      <pivotArea grandRow="1" outline="0" collapsedLevelsAreSubtotals="1" fieldPosition="0"/>
    </format>
    <format dxfId="1996">
      <pivotArea type="all" dataOnly="0" outline="0" fieldPosition="0"/>
    </format>
    <format dxfId="1995">
      <pivotArea outline="0" collapsedLevelsAreSubtotals="1" fieldPosition="0"/>
    </format>
    <format dxfId="1994">
      <pivotArea field="1" type="button" dataOnly="0" labelOnly="1" outline="0" axis="axisRow" fieldPosition="0"/>
    </format>
    <format dxfId="1993">
      <pivotArea dataOnly="0" labelOnly="1" fieldPosition="0">
        <references count="1">
          <reference field="1" count="0"/>
        </references>
      </pivotArea>
    </format>
    <format dxfId="1992">
      <pivotArea outline="0" collapsedLevelsAreSubtotals="1" fieldPosition="0"/>
    </format>
    <format dxfId="1991">
      <pivotArea type="all" dataOnly="0" outline="0" fieldPosition="0"/>
    </format>
    <format dxfId="1990">
      <pivotArea outline="0" collapsedLevelsAreSubtotals="1" fieldPosition="0"/>
    </format>
    <format dxfId="1989">
      <pivotArea field="1" type="button" dataOnly="0" labelOnly="1" outline="0" axis="axisRow" fieldPosition="0"/>
    </format>
    <format dxfId="1988">
      <pivotArea dataOnly="0" labelOnly="1" fieldPosition="0">
        <references count="1">
          <reference field="1" count="0"/>
        </references>
      </pivotArea>
    </format>
    <format dxfId="1987">
      <pivotArea outline="0" collapsedLevelsAreSubtotals="1" fieldPosition="0"/>
    </format>
    <format dxfId="1986">
      <pivotArea type="all" dataOnly="0" outline="0" fieldPosition="0"/>
    </format>
    <format dxfId="1985">
      <pivotArea outline="0" collapsedLevelsAreSubtotals="1" fieldPosition="0"/>
    </format>
    <format dxfId="1984">
      <pivotArea field="1" type="button" dataOnly="0" labelOnly="1" outline="0" axis="axisRow" fieldPosition="0"/>
    </format>
    <format dxfId="1983">
      <pivotArea dataOnly="0" labelOnly="1" fieldPosition="0">
        <references count="1">
          <reference field="1" count="0"/>
        </references>
      </pivotArea>
    </format>
    <format dxfId="1982">
      <pivotArea type="all" dataOnly="0" outline="0" fieldPosition="0"/>
    </format>
    <format dxfId="1981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1980">
      <pivotArea type="all" dataOnly="0" outline="0" fieldPosition="0"/>
    </format>
    <format dxfId="1979">
      <pivotArea outline="0" collapsedLevelsAreSubtotals="1" fieldPosition="0"/>
    </format>
    <format dxfId="1978">
      <pivotArea field="1" type="button" dataOnly="0" labelOnly="1" outline="0" axis="axisRow" fieldPosition="0"/>
    </format>
    <format dxfId="1977">
      <pivotArea dataOnly="0" labelOnly="1" fieldPosition="0">
        <references count="1">
          <reference field="1" count="0"/>
        </references>
      </pivotArea>
    </format>
    <format dxfId="1976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1975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97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973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972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1">
    <rowHierarchyUsage hierarchyUsage="3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name="Zaokretna tablica4" cacheId="18" applyNumberFormats="0" applyBorderFormats="0" applyFontFormats="0" applyPatternFormats="0" applyAlignmentFormats="0" applyWidthHeightFormats="1" dataCaption="Vrijednosti" grandTotalCaption="PRIHODI UKUPNO" tag="92bb5f55-021a-4557-ba99-e73e19f7109e" updatedVersion="6" minRefreshableVersion="3" subtotalHiddenItems="1" rowGrandTotals="0" colGrandTotals="0" itemPrintTitles="1" createdVersion="8" indent="0" outline="1" outlineData="1" multipleFieldFilters="0">
  <location ref="A49:O50" firstHeaderRow="0" firstDataRow="1" firstDataCol="1"/>
  <pivotFields count="15">
    <pivotField axis="axisRow" allDrilled="1" subtotalTop="0" showAll="0" dataSourceSort="1" defaultSubtotal="0" defaultAttributeDrillState="1">
      <items count="1">
        <item n="5 IZDACI ZA FINANCIJSKU IMOVINU I OTPLATE ZAJMOVA"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1">
    <i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fld="13" subtotal="count" baseField="0" baseItem="0"/>
    <dataField fld="1" subtotal="count" baseField="0" baseItem="0"/>
    <dataField fld="2" subtotal="count" baseField="0" baseItem="0"/>
    <dataField fld="3" subtotal="count" baseField="0" baseItem="0"/>
    <dataField fld="4" subtotal="count" baseField="0" baseItem="0" numFmtId="4"/>
    <dataField fld="5" subtotal="count" baseField="0" baseItem="0" numFmtId="4"/>
    <dataField fld="6" subtotal="count" baseField="0" baseItem="0"/>
    <dataField fld="7" subtotal="count" baseField="0" baseItem="0"/>
    <dataField fld="8" subtotal="count" baseField="0" baseItem="0"/>
    <dataField fld="12" subtotal="count" baseField="0" baseItem="0"/>
    <dataField fld="9" subtotal="count" baseField="0" baseItem="0"/>
    <dataField fld="10" subtotal="count" baseField="0" baseItem="0"/>
    <dataField fld="11" subtotal="count" baseField="0" baseItem="0"/>
    <dataField fld="14" subtotal="count" baseField="0" baseItem="0"/>
  </dataFields>
  <formats count="33">
    <format dxfId="2036">
      <pivotArea type="all" dataOnly="0" outline="0" fieldPosition="0"/>
    </format>
    <format dxfId="2035">
      <pivotArea dataOnly="0" labelOnly="1" grandRow="1" outline="0" fieldPosition="0"/>
    </format>
    <format dxfId="2034">
      <pivotArea type="all" dataOnly="0" outline="0" fieldPosition="0"/>
    </format>
    <format dxfId="2033">
      <pivotArea outline="0" collapsedLevelsAreSubtotals="1" fieldPosition="0"/>
    </format>
    <format dxfId="2032">
      <pivotArea dataOnly="0" labelOnly="1" grandRow="1" outline="0" fieldPosition="0"/>
    </format>
    <format dxfId="2031">
      <pivotArea grandRow="1" outline="0" collapsedLevelsAreSubtotals="1" fieldPosition="0"/>
    </format>
    <format dxfId="2030">
      <pivotArea grandRow="1" outline="0" collapsedLevelsAreSubtotals="1" fieldPosition="0"/>
    </format>
    <format dxfId="2029">
      <pivotArea type="all" dataOnly="0" outline="0" fieldPosition="0"/>
    </format>
    <format dxfId="2028">
      <pivotArea outline="0" collapsedLevelsAreSubtotals="1" fieldPosition="0"/>
    </format>
    <format dxfId="2027">
      <pivotArea field="0" type="button" dataOnly="0" labelOnly="1" outline="0" axis="axisRow" fieldPosition="0"/>
    </format>
    <format dxfId="2026">
      <pivotArea dataOnly="0" labelOnly="1" fieldPosition="0">
        <references count="1">
          <reference field="0" count="0"/>
        </references>
      </pivotArea>
    </format>
    <format dxfId="2025">
      <pivotArea outline="0" collapsedLevelsAreSubtotals="1" fieldPosition="0"/>
    </format>
    <format dxfId="2024">
      <pivotArea type="all" dataOnly="0" outline="0" fieldPosition="0"/>
    </format>
    <format dxfId="2023">
      <pivotArea outline="0" collapsedLevelsAreSubtotals="1" fieldPosition="0"/>
    </format>
    <format dxfId="2022">
      <pivotArea field="0" type="button" dataOnly="0" labelOnly="1" outline="0" axis="axisRow" fieldPosition="0"/>
    </format>
    <format dxfId="2021">
      <pivotArea dataOnly="0" labelOnly="1" fieldPosition="0">
        <references count="1">
          <reference field="0" count="0"/>
        </references>
      </pivotArea>
    </format>
    <format dxfId="2020">
      <pivotArea outline="0" collapsedLevelsAreSubtotals="1" fieldPosition="0"/>
    </format>
    <format dxfId="2019">
      <pivotArea type="all" dataOnly="0" outline="0" fieldPosition="0"/>
    </format>
    <format dxfId="2018">
      <pivotArea outline="0" collapsedLevelsAreSubtotals="1" fieldPosition="0"/>
    </format>
    <format dxfId="2017">
      <pivotArea field="0" type="button" dataOnly="0" labelOnly="1" outline="0" axis="axisRow" fieldPosition="0"/>
    </format>
    <format dxfId="2016">
      <pivotArea dataOnly="0" labelOnly="1" fieldPosition="0">
        <references count="1">
          <reference field="0" count="0"/>
        </references>
      </pivotArea>
    </format>
    <format dxfId="2015">
      <pivotArea type="all" dataOnly="0" outline="0" fieldPosition="0"/>
    </format>
    <format dxfId="2014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2013">
      <pivotArea type="all" dataOnly="0" outline="0" fieldPosition="0"/>
    </format>
    <format dxfId="2012">
      <pivotArea outline="0" collapsedLevelsAreSubtotals="1" fieldPosition="0"/>
    </format>
    <format dxfId="2011">
      <pivotArea field="0" type="button" dataOnly="0" labelOnly="1" outline="0" axis="axisRow" fieldPosition="0"/>
    </format>
    <format dxfId="2010">
      <pivotArea dataOnly="0" labelOnly="1" fieldPosition="0">
        <references count="1">
          <reference field="0" count="0"/>
        </references>
      </pivotArea>
    </format>
    <format dxfId="2009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2008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200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006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2005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2004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1">
    <rowHierarchyUsage hierarchyUsage="3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name="Zaokretna tablica3" cacheId="13" applyNumberFormats="0" applyBorderFormats="0" applyFontFormats="0" applyPatternFormats="0" applyAlignmentFormats="0" applyWidthHeightFormats="1" dataCaption="Vrijednosti" tag="a04ec44e-44c3-4ac1-8dad-93015d62ab36" updatedVersion="6" minRefreshableVersion="3" subtotalHiddenItems="1" colGrandTotals="0" itemPrintTitles="1" createdVersion="8" indent="0" outline="1" outlineData="1" multipleFieldFilters="0" rowHeaderCaption="Razred / Skupina / Izvor">
  <location ref="A42:O103" firstHeaderRow="0" firstDataRow="1" firstDataCol="1"/>
  <pivotFields count="20">
    <pivotField allDrilled="1" showAll="0" dataSourceSort="1" defaultAttributeDrillState="1">
      <items count="2">
        <item s="1"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2"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3">
        <item n="     3 Rashodi poslovanja" s="1" x="0"/>
        <item s="1" x="1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allDrilled="1" showAll="0" dataSourceSort="1" defaultAttributeDrillState="1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dataField="1" showAll="0"/>
    <pivotField dataField="1" showAll="0"/>
  </pivotFields>
  <rowFields count="5">
    <field x="6"/>
    <field x="14"/>
    <field x="15"/>
    <field x="16"/>
    <field x="17"/>
  </rowFields>
  <rowItems count="61">
    <i>
      <x/>
    </i>
    <i r="1">
      <x/>
    </i>
    <i r="2">
      <x/>
    </i>
    <i r="3">
      <x/>
    </i>
    <i r="4">
      <x/>
    </i>
    <i r="4">
      <x v="1"/>
    </i>
    <i r="3">
      <x v="1"/>
    </i>
    <i r="4">
      <x v="2"/>
    </i>
    <i r="3">
      <x v="2"/>
    </i>
    <i r="4">
      <x v="3"/>
    </i>
    <i r="2">
      <x v="1"/>
    </i>
    <i r="3">
      <x v="3"/>
    </i>
    <i r="4">
      <x v="4"/>
    </i>
    <i r="4">
      <x v="5"/>
    </i>
    <i r="4">
      <x v="6"/>
    </i>
    <i r="3">
      <x v="4"/>
    </i>
    <i r="4">
      <x v="7"/>
    </i>
    <i r="4">
      <x v="8"/>
    </i>
    <i r="4">
      <x v="9"/>
    </i>
    <i r="4">
      <x v="10"/>
    </i>
    <i r="4">
      <x v="11"/>
    </i>
    <i r="3">
      <x v="5"/>
    </i>
    <i r="4">
      <x v="1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3">
      <x v="6"/>
    </i>
    <i r="4">
      <x v="21"/>
    </i>
    <i r="3">
      <x v="7"/>
    </i>
    <i r="4">
      <x v="22"/>
    </i>
    <i r="4">
      <x v="23"/>
    </i>
    <i r="4">
      <x v="24"/>
    </i>
    <i r="4">
      <x v="25"/>
    </i>
    <i r="4">
      <x v="26"/>
    </i>
    <i r="4">
      <x v="27"/>
    </i>
    <i r="2">
      <x v="2"/>
    </i>
    <i r="3">
      <x v="8"/>
    </i>
    <i r="4">
      <x v="28"/>
    </i>
    <i r="2">
      <x v="3"/>
    </i>
    <i r="3">
      <x v="9"/>
    </i>
    <i r="4">
      <x v="29"/>
    </i>
    <i r="1">
      <x v="1"/>
    </i>
    <i r="2">
      <x v="4"/>
    </i>
    <i r="3">
      <x v="10"/>
    </i>
    <i r="4">
      <x v="30"/>
    </i>
    <i r="2">
      <x v="5"/>
    </i>
    <i r="3">
      <x v="11"/>
    </i>
    <i r="4">
      <x v="31"/>
    </i>
    <i r="4">
      <x v="32"/>
    </i>
    <i r="4">
      <x v="33"/>
    </i>
    <i r="3">
      <x v="12"/>
    </i>
    <i r="4">
      <x v="34"/>
    </i>
    <i r="2">
      <x v="6"/>
    </i>
    <i r="3">
      <x v="13"/>
    </i>
    <i r="4">
      <x v="35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fld="18" subtotal="count" baseField="0" baseItem="0"/>
    <dataField fld="5" subtotal="count" baseField="0" baseItem="0" numFmtId="4"/>
    <dataField fld="1" subtotal="count" baseField="0" baseItem="0" numFmtId="4"/>
    <dataField fld="2" subtotal="count" baseField="0" baseItem="0" numFmtId="4"/>
    <dataField fld="3" subtotal="count" baseField="0" baseItem="0" numFmtId="4"/>
    <dataField fld="4" subtotal="count" baseField="0" baseItem="0" numFmtId="4"/>
    <dataField fld="7" subtotal="count" baseField="0" baseItem="0"/>
    <dataField fld="8" subtotal="count" baseField="0" baseItem="0"/>
    <dataField fld="9" subtotal="count" baseField="0" baseItem="0"/>
    <dataField fld="10" subtotal="count" baseField="0" baseItem="0"/>
    <dataField fld="11" subtotal="count" baseField="0" baseItem="0"/>
    <dataField fld="12" subtotal="count" baseField="0" baseItem="0"/>
    <dataField fld="13" subtotal="count" baseField="0" baseItem="0"/>
    <dataField fld="19" subtotal="count" baseField="0" baseItem="0"/>
  </dataFields>
  <formats count="82">
    <format dxfId="1691">
      <pivotArea type="all" dataOnly="0" outline="0" fieldPosition="0"/>
    </format>
    <format dxfId="1690">
      <pivotArea field="0" type="button" dataOnly="0" labelOnly="1" outline="0"/>
    </format>
    <format dxfId="1689">
      <pivotArea field="0" type="button" dataOnly="0" labelOnly="1" outline="0"/>
    </format>
    <format dxfId="1688">
      <pivotArea field="0" type="button" dataOnly="0" labelOnly="1" outline="0"/>
    </format>
    <format dxfId="1687">
      <pivotArea type="all" dataOnly="0" outline="0" fieldPosition="0"/>
    </format>
    <format dxfId="1686">
      <pivotArea outline="0" collapsedLevelsAreSubtotals="1" fieldPosition="0"/>
    </format>
    <format dxfId="1685">
      <pivotArea field="0" type="button" dataOnly="0" labelOnly="1" outline="0"/>
    </format>
    <format dxfId="1684">
      <pivotArea field="0" type="button" dataOnly="0" labelOnly="1" outline="0"/>
    </format>
    <format dxfId="1683">
      <pivotArea field="0" type="button" dataOnly="0" labelOnly="1" outline="0"/>
    </format>
    <format dxfId="1682">
      <pivotArea outline="0" collapsedLevelsAreSubtotals="1" fieldPosition="0"/>
    </format>
    <format dxfId="1681">
      <pivotArea type="all" dataOnly="0" outline="0" fieldPosition="0"/>
    </format>
    <format dxfId="1680">
      <pivotArea outline="0" collapsedLevelsAreSubtotals="1" fieldPosition="0"/>
    </format>
    <format dxfId="1679">
      <pivotArea field="0" type="button" dataOnly="0" labelOnly="1" outline="0"/>
    </format>
    <format dxfId="1678">
      <pivotArea field="0" type="button" dataOnly="0" labelOnly="1" outline="0"/>
    </format>
    <format dxfId="167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676">
      <pivotArea field="0" type="button" dataOnly="0" labelOnly="1" outline="0"/>
    </format>
    <format dxfId="167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674">
      <pivotArea field="0" type="button" dataOnly="0" labelOnly="1" outline="0"/>
    </format>
    <format dxfId="167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67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671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1670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669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1668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1667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666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1665">
      <pivotArea collapsedLevelsAreSubtotals="1" fieldPosition="0">
        <references count="1">
          <reference field="6" count="0"/>
        </references>
      </pivotArea>
    </format>
    <format dxfId="1664">
      <pivotArea dataOnly="0" labelOnly="1" fieldPosition="0">
        <references count="1">
          <reference field="6" count="0"/>
        </references>
      </pivotArea>
    </format>
    <format dxfId="1663">
      <pivotArea dataOnly="0" labelOnly="1" fieldPosition="0">
        <references count="2">
          <reference field="6" count="0" selected="0"/>
          <reference field="14" count="1">
            <x v="0"/>
          </reference>
        </references>
      </pivotArea>
    </format>
    <format dxfId="1662">
      <pivotArea dataOnly="0" labelOnly="1" fieldPosition="0">
        <references count="3">
          <reference field="6" count="0" selected="0"/>
          <reference field="14" count="1" selected="0">
            <x v="0"/>
          </reference>
          <reference field="15" count="1">
            <x v="1"/>
          </reference>
        </references>
      </pivotArea>
    </format>
    <format dxfId="1661">
      <pivotArea dataOnly="0" labelOnly="1" fieldPosition="0">
        <references count="3">
          <reference field="6" count="0" selected="0"/>
          <reference field="14" count="1" selected="0">
            <x v="0"/>
          </reference>
          <reference field="15" count="1">
            <x v="2"/>
          </reference>
        </references>
      </pivotArea>
    </format>
    <format dxfId="1660">
      <pivotArea dataOnly="0" labelOnly="1" fieldPosition="0">
        <references count="3">
          <reference field="6" count="0" selected="0"/>
          <reference field="14" count="1" selected="0">
            <x v="0"/>
          </reference>
          <reference field="15" count="1">
            <x v="3"/>
          </reference>
        </references>
      </pivotArea>
    </format>
    <format dxfId="1659">
      <pivotArea dataOnly="0" labelOnly="1" fieldPosition="0">
        <references count="3">
          <reference field="6" count="0" selected="0"/>
          <reference field="14" count="1" selected="0">
            <x v="1"/>
          </reference>
          <reference field="15" count="1">
            <x v="4"/>
          </reference>
        </references>
      </pivotArea>
    </format>
    <format dxfId="1658">
      <pivotArea dataOnly="0" labelOnly="1" fieldPosition="0">
        <references count="3">
          <reference field="6" count="0" selected="0"/>
          <reference field="14" count="1" selected="0">
            <x v="1"/>
          </reference>
          <reference field="15" count="1">
            <x v="5"/>
          </reference>
        </references>
      </pivotArea>
    </format>
    <format dxfId="1657">
      <pivotArea dataOnly="0" labelOnly="1" fieldPosition="0">
        <references count="3">
          <reference field="6" count="0" selected="0"/>
          <reference field="14" count="1" selected="0">
            <x v="1"/>
          </reference>
          <reference field="15" count="1">
            <x v="6"/>
          </reference>
        </references>
      </pivotArea>
    </format>
    <format dxfId="1656">
      <pivotArea collapsedLevelsAreSubtotals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1655">
      <pivotArea collapsedLevelsAreSubtotals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0"/>
          </reference>
          <reference field="16" count="1">
            <x v="1"/>
          </reference>
        </references>
      </pivotArea>
    </format>
    <format dxfId="1654">
      <pivotArea collapsedLevelsAreSubtotals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0"/>
          </reference>
          <reference field="16" count="1">
            <x v="2"/>
          </reference>
        </references>
      </pivotArea>
    </format>
    <format dxfId="1653">
      <pivotArea dataOnly="0" labelOnly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0"/>
          </reference>
          <reference field="16" count="3">
            <x v="0"/>
            <x v="1"/>
            <x v="2"/>
          </reference>
        </references>
      </pivotArea>
    </format>
    <format dxfId="1652">
      <pivotArea collapsedLevelsAreSubtotals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1"/>
          </reference>
          <reference field="16" count="1">
            <x v="3"/>
          </reference>
        </references>
      </pivotArea>
    </format>
    <format dxfId="1651">
      <pivotArea collapsedLevelsAreSubtotals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1"/>
          </reference>
          <reference field="16" count="1">
            <x v="4"/>
          </reference>
        </references>
      </pivotArea>
    </format>
    <format dxfId="1650">
      <pivotArea collapsedLevelsAreSubtotals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1"/>
          </reference>
          <reference field="16" count="1">
            <x v="5"/>
          </reference>
        </references>
      </pivotArea>
    </format>
    <format dxfId="1649">
      <pivotArea collapsedLevelsAreSubtotals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1"/>
          </reference>
          <reference field="16" count="1">
            <x v="6"/>
          </reference>
        </references>
      </pivotArea>
    </format>
    <format dxfId="1648">
      <pivotArea collapsedLevelsAreSubtotals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1"/>
          </reference>
          <reference field="16" count="1">
            <x v="7"/>
          </reference>
        </references>
      </pivotArea>
    </format>
    <format dxfId="1647">
      <pivotArea dataOnly="0" labelOnly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1"/>
          </reference>
          <reference field="16" count="5">
            <x v="3"/>
            <x v="4"/>
            <x v="5"/>
            <x v="6"/>
            <x v="7"/>
          </reference>
        </references>
      </pivotArea>
    </format>
    <format dxfId="1646">
      <pivotArea dataOnly="0" labelOnly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2"/>
          </reference>
          <reference field="16" count="1">
            <x v="8"/>
          </reference>
        </references>
      </pivotArea>
    </format>
    <format dxfId="1645">
      <pivotArea dataOnly="0" labelOnly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3"/>
          </reference>
          <reference field="16" count="1">
            <x v="9"/>
          </reference>
        </references>
      </pivotArea>
    </format>
    <format dxfId="1644">
      <pivotArea dataOnly="0" labelOnly="1" fieldPosition="0">
        <references count="4">
          <reference field="6" count="0" selected="0"/>
          <reference field="14" count="1" selected="0">
            <x v="1"/>
          </reference>
          <reference field="15" count="1" selected="0">
            <x v="4"/>
          </reference>
          <reference field="16" count="1">
            <x v="10"/>
          </reference>
        </references>
      </pivotArea>
    </format>
    <format dxfId="1643">
      <pivotArea dataOnly="0" labelOnly="1" fieldPosition="0">
        <references count="4">
          <reference field="6" count="0" selected="0"/>
          <reference field="14" count="1" selected="0">
            <x v="1"/>
          </reference>
          <reference field="15" count="1" selected="0">
            <x v="5"/>
          </reference>
          <reference field="16" count="1">
            <x v="11"/>
          </reference>
        </references>
      </pivotArea>
    </format>
    <format dxfId="1642">
      <pivotArea dataOnly="0" labelOnly="1" fieldPosition="0">
        <references count="4">
          <reference field="6" count="0" selected="0"/>
          <reference field="14" count="1" selected="0">
            <x v="1"/>
          </reference>
          <reference field="15" count="1" selected="0">
            <x v="5"/>
          </reference>
          <reference field="16" count="1">
            <x v="12"/>
          </reference>
        </references>
      </pivotArea>
    </format>
    <format dxfId="1641">
      <pivotArea dataOnly="0" labelOnly="1" fieldPosition="0">
        <references count="4">
          <reference field="6" count="0" selected="0"/>
          <reference field="14" count="1" selected="0">
            <x v="1"/>
          </reference>
          <reference field="15" count="1" selected="0">
            <x v="6"/>
          </reference>
          <reference field="16" count="1">
            <x v="13"/>
          </reference>
        </references>
      </pivotArea>
    </format>
    <format dxfId="1640">
      <pivotArea dataOnly="0" labelOnly="1" fieldPosition="0">
        <references count="2">
          <reference field="6" count="0" selected="0"/>
          <reference field="14" count="1">
            <x v="1"/>
          </reference>
        </references>
      </pivotArea>
    </format>
    <format dxfId="1639">
      <pivotArea dataOnly="0" labelOnly="1" fieldPosition="0">
        <references count="3">
          <reference field="6" count="0" selected="0"/>
          <reference field="14" count="1" selected="0">
            <x v="0"/>
          </reference>
          <reference field="15" count="1">
            <x v="0"/>
          </reference>
        </references>
      </pivotArea>
    </format>
    <format dxfId="1638">
      <pivotArea dataOnly="0" labelOnly="1" grandRow="1" outline="0" fieldPosition="0"/>
    </format>
    <format dxfId="1637">
      <pivotArea grandRow="1" outline="0" collapsedLevelsAreSubtotals="1" fieldPosition="0"/>
    </format>
    <format dxfId="1636">
      <pivotArea dataOnly="0" labelOnly="1" grandRow="1" outline="0" fieldPosition="0"/>
    </format>
    <format dxfId="1635">
      <pivotArea collapsedLevelsAreSubtotals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1634">
      <pivotArea dataOnly="0" labelOnly="1" grandRow="1" outline="0" fieldPosition="0"/>
    </format>
    <format dxfId="1633">
      <pivotArea dataOnly="0" labelOnly="1" fieldPosition="0">
        <references count="2">
          <reference field="6" count="0" selected="0"/>
          <reference field="14" count="1">
            <x v="0"/>
          </reference>
        </references>
      </pivotArea>
    </format>
    <format dxfId="1632">
      <pivotArea dataOnly="0" labelOnly="1" fieldPosition="0">
        <references count="2">
          <reference field="6" count="0" selected="0"/>
          <reference field="14" count="1">
            <x v="1"/>
          </reference>
        </references>
      </pivotArea>
    </format>
    <format dxfId="1631">
      <pivotArea grandRow="1" outline="0" collapsedLevelsAreSubtotals="1" fieldPosition="0"/>
    </format>
    <format dxfId="1630">
      <pivotArea grandRow="1" outline="0" collapsedLevelsAreSubtotals="1" fieldPosition="0"/>
    </format>
    <format dxfId="1629">
      <pivotArea collapsedLevelsAreSubtotals="1" fieldPosition="0">
        <references count="2">
          <reference field="6" count="0" selected="0"/>
          <reference field="14" count="1">
            <x v="1"/>
          </reference>
        </references>
      </pivotArea>
    </format>
    <format dxfId="1628">
      <pivotArea dataOnly="0" labelOnly="1" fieldPosition="0">
        <references count="2">
          <reference field="6" count="0" selected="0"/>
          <reference field="14" count="1">
            <x v="1"/>
          </reference>
        </references>
      </pivotArea>
    </format>
    <format dxfId="1627">
      <pivotArea dataOnly="0" labelOnly="1" fieldPosition="0">
        <references count="2">
          <reference field="6" count="0" selected="0"/>
          <reference field="14" count="1">
            <x v="0"/>
          </reference>
        </references>
      </pivotArea>
    </format>
    <format dxfId="1626">
      <pivotArea dataOnly="0" fieldPosition="0">
        <references count="1">
          <reference field="16" count="1">
            <x v="1"/>
          </reference>
        </references>
      </pivotArea>
    </format>
    <format dxfId="1625">
      <pivotArea dataOnly="0" fieldPosition="0">
        <references count="1">
          <reference field="16" count="12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624">
      <pivotArea dataOnly="0" labelOnly="1" fieldPosition="0">
        <references count="2">
          <reference field="6" count="0" selected="0"/>
          <reference field="14" count="1">
            <x v="0"/>
          </reference>
        </references>
      </pivotArea>
    </format>
    <format dxfId="1623">
      <pivotArea dataOnly="0" labelOnly="1" fieldPosition="0">
        <references count="2">
          <reference field="6" count="0" selected="0"/>
          <reference field="14" count="1">
            <x v="0"/>
          </reference>
        </references>
      </pivotArea>
    </format>
    <format dxfId="1622">
      <pivotArea dataOnly="0" labelOnly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0"/>
          </reference>
          <reference field="16" count="1">
            <x v="1"/>
          </reference>
        </references>
      </pivotArea>
    </format>
    <format dxfId="1621">
      <pivotArea dataOnly="0" labelOnly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0"/>
          </reference>
          <reference field="16" count="1">
            <x v="2"/>
          </reference>
        </references>
      </pivotArea>
    </format>
    <format dxfId="1620">
      <pivotArea dataOnly="0" labelOnly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1"/>
          </reference>
          <reference field="16" count="1">
            <x v="3"/>
          </reference>
        </references>
      </pivotArea>
    </format>
    <format dxfId="1619">
      <pivotArea dataOnly="0" labelOnly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1"/>
          </reference>
          <reference field="16" count="1">
            <x v="4"/>
          </reference>
        </references>
      </pivotArea>
    </format>
    <format dxfId="1618">
      <pivotArea dataOnly="0" labelOnly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1"/>
          </reference>
          <reference field="16" count="1">
            <x v="5"/>
          </reference>
        </references>
      </pivotArea>
    </format>
    <format dxfId="1617">
      <pivotArea dataOnly="0" labelOnly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1"/>
          </reference>
          <reference field="16" count="1">
            <x v="6"/>
          </reference>
        </references>
      </pivotArea>
    </format>
    <format dxfId="1616">
      <pivotArea dataOnly="0" labelOnly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1"/>
          </reference>
          <reference field="16" count="1">
            <x v="7"/>
          </reference>
        </references>
      </pivotArea>
    </format>
    <format dxfId="1615">
      <pivotArea dataOnly="0" labelOnly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2"/>
          </reference>
          <reference field="16" count="1">
            <x v="8"/>
          </reference>
        </references>
      </pivotArea>
    </format>
    <format dxfId="1614">
      <pivotArea dataOnly="0" labelOnly="1" fieldPosition="0">
        <references count="4">
          <reference field="6" count="0" selected="0"/>
          <reference field="14" count="1" selected="0">
            <x v="0"/>
          </reference>
          <reference field="15" count="1" selected="0">
            <x v="3"/>
          </reference>
          <reference field="16" count="1">
            <x v="9"/>
          </reference>
        </references>
      </pivotArea>
    </format>
    <format dxfId="1613">
      <pivotArea dataOnly="0" labelOnly="1" fieldPosition="0">
        <references count="4">
          <reference field="6" count="0" selected="0"/>
          <reference field="14" count="1" selected="0">
            <x v="1"/>
          </reference>
          <reference field="15" count="1" selected="0">
            <x v="4"/>
          </reference>
          <reference field="16" count="1">
            <x v="10"/>
          </reference>
        </references>
      </pivotArea>
    </format>
    <format dxfId="1612">
      <pivotArea dataOnly="0" labelOnly="1" fieldPosition="0">
        <references count="4">
          <reference field="6" count="0" selected="0"/>
          <reference field="14" count="1" selected="0">
            <x v="1"/>
          </reference>
          <reference field="15" count="1" selected="0">
            <x v="5"/>
          </reference>
          <reference field="16" count="1">
            <x v="11"/>
          </reference>
        </references>
      </pivotArea>
    </format>
    <format dxfId="1611">
      <pivotArea dataOnly="0" labelOnly="1" fieldPosition="0">
        <references count="4">
          <reference field="6" count="0" selected="0"/>
          <reference field="14" count="1" selected="0">
            <x v="1"/>
          </reference>
          <reference field="15" count="1" selected="0">
            <x v="5"/>
          </reference>
          <reference field="16" count="1">
            <x v="12"/>
          </reference>
        </references>
      </pivotArea>
    </format>
    <format dxfId="1610">
      <pivotArea dataOnly="0" labelOnly="1" fieldPosition="0">
        <references count="4">
          <reference field="6" count="0" selected="0"/>
          <reference field="14" count="1" selected="0">
            <x v="1"/>
          </reference>
          <reference field="15" count="1" selected="0">
            <x v="6"/>
          </reference>
          <reference field="16" count="1">
            <x v="13"/>
          </reference>
        </references>
      </pivotArea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5">
    <rowHierarchyUsage hierarchyUsage="24"/>
    <rowHierarchyUsage hierarchyUsage="30"/>
    <rowHierarchyUsage hierarchyUsage="31"/>
    <rowHierarchyUsage hierarchyUsage="32"/>
    <rowHierarchyUsage hierarchyUsage="3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OpciDio_Prihodi" cacheId="14" applyNumberFormats="0" applyBorderFormats="0" applyFontFormats="0" applyPatternFormats="0" applyAlignmentFormats="0" applyWidthHeightFormats="1" dataCaption="Vrijednosti" tag="25e7cff8-edab-4d97-b0d9-bbfa5131c3fd" updatedVersion="6" minRefreshableVersion="3" subtotalHiddenItems="1" colGrandTotals="0" itemPrintTitles="1" createdVersion="8" indent="0" outline="1" outlineData="1" multipleFieldFilters="0" rowHeaderCaption="Razred / Skupina / Izvor">
  <location ref="A22:O35" firstHeaderRow="0" firstDataRow="1" firstDataCol="1"/>
  <pivotFields count="19">
    <pivotField axis="axisRow" allDrilled="1" showAll="0" dataSourceSort="1" defaultAttributeDrillState="1">
      <items count="2">
        <item s="1" x="0"/>
        <item t="default"/>
      </items>
    </pivotField>
    <pivotField axis="axisRow" allDrilled="1" showAll="0" dataSourceSort="1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>
      <items count="4">
        <item x="0"/>
        <item x="1"/>
        <item x="2"/>
        <item t="default"/>
      </items>
    </pivotField>
    <pivotField axis="axisRow" allDrilled="1" showAll="0" dataSourceSort="1" defaultAttributeDrillState="1">
      <items count="5">
        <item x="0"/>
        <item x="1"/>
        <item x="2"/>
        <item n="6712 Prihodi iz nadležnog proračuna za financiranje rashoda za nabavu nefinancijske imovine" x="3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5">
    <field x="9"/>
    <field x="0"/>
    <field x="1"/>
    <field x="7"/>
    <field x="8"/>
  </rowFields>
  <rowItems count="13">
    <i>
      <x/>
    </i>
    <i r="1">
      <x/>
    </i>
    <i r="2">
      <x/>
    </i>
    <i r="3">
      <x/>
    </i>
    <i r="4">
      <x/>
    </i>
    <i r="2">
      <x v="1"/>
    </i>
    <i r="3">
      <x v="1"/>
    </i>
    <i r="4">
      <x v="1"/>
    </i>
    <i r="2">
      <x v="2"/>
    </i>
    <i r="3">
      <x v="2"/>
    </i>
    <i r="4">
      <x v="2"/>
    </i>
    <i r="4">
      <x v="3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fld="17" subtotal="count" baseField="0" baseItem="0"/>
    <dataField fld="6" subtotal="count" baseField="0" baseItem="0" numFmtId="4"/>
    <dataField fld="2" subtotal="count" baseField="0" baseItem="0" numFmtId="4"/>
    <dataField fld="3" subtotal="count" baseField="0" baseItem="0" numFmtId="4"/>
    <dataField fld="4" subtotal="count" baseField="0" baseItem="0" numFmtId="4"/>
    <dataField fld="5" subtotal="count" baseField="0" baseItem="0" numFmtId="4"/>
    <dataField fld="10" subtotal="count" baseField="0" baseItem="0"/>
    <dataField fld="11" subtotal="count" baseField="0" baseItem="0"/>
    <dataField fld="12" subtotal="count" baseField="0" baseItem="0"/>
    <dataField fld="13" subtotal="count" baseField="0" baseItem="0"/>
    <dataField fld="14" subtotal="count" baseField="0" baseItem="0"/>
    <dataField fld="15" subtotal="count" baseField="0" baseItem="0"/>
    <dataField fld="16" subtotal="count" baseField="0" baseItem="0"/>
    <dataField fld="18" subtotal="count" baseField="0" baseItem="0"/>
  </dataFields>
  <formats count="105">
    <format dxfId="1796">
      <pivotArea type="all" dataOnly="0" outline="0" fieldPosition="0"/>
    </format>
    <format dxfId="1795">
      <pivotArea field="0" type="button" dataOnly="0" labelOnly="1" outline="0" axis="axisRow" fieldPosition="1"/>
    </format>
    <format dxfId="1794">
      <pivotArea field="0" type="button" dataOnly="0" labelOnly="1" outline="0" axis="axisRow" fieldPosition="1"/>
    </format>
    <format dxfId="1793">
      <pivotArea field="0" type="button" dataOnly="0" labelOnly="1" outline="0" axis="axisRow" fieldPosition="1"/>
    </format>
    <format dxfId="1792">
      <pivotArea type="all" dataOnly="0" outline="0" fieldPosition="0"/>
    </format>
    <format dxfId="1791">
      <pivotArea outline="0" collapsedLevelsAreSubtotals="1" fieldPosition="0"/>
    </format>
    <format dxfId="1790">
      <pivotArea field="0" type="button" dataOnly="0" labelOnly="1" outline="0" axis="axisRow" fieldPosition="1"/>
    </format>
    <format dxfId="1789">
      <pivotArea dataOnly="0" labelOnly="1" fieldPosition="0">
        <references count="1">
          <reference field="0" count="1">
            <x v="0"/>
          </reference>
        </references>
      </pivotArea>
    </format>
    <format dxfId="1788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787">
      <pivotArea field="0" type="button" dataOnly="0" labelOnly="1" outline="0" axis="axisRow" fieldPosition="1"/>
    </format>
    <format dxfId="1786">
      <pivotArea field="0" type="button" dataOnly="0" labelOnly="1" outline="0" axis="axisRow" fieldPosition="1"/>
    </format>
    <format dxfId="1785">
      <pivotArea outline="0" collapsedLevelsAreSubtotals="1" fieldPosition="0"/>
    </format>
    <format dxfId="1784">
      <pivotArea type="all" dataOnly="0" outline="0" fieldPosition="0"/>
    </format>
    <format dxfId="1783">
      <pivotArea outline="0" collapsedLevelsAreSubtotals="1" fieldPosition="0"/>
    </format>
    <format dxfId="1782">
      <pivotArea field="0" type="button" dataOnly="0" labelOnly="1" outline="0" axis="axisRow" fieldPosition="1"/>
    </format>
    <format dxfId="1781">
      <pivotArea dataOnly="0" labelOnly="1" fieldPosition="0">
        <references count="1">
          <reference field="0" count="1">
            <x v="0"/>
          </reference>
        </references>
      </pivotArea>
    </format>
    <format dxfId="1780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779">
      <pivotArea field="0" type="button" dataOnly="0" labelOnly="1" outline="0" axis="axisRow" fieldPosition="1"/>
    </format>
    <format dxfId="177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777">
      <pivotArea field="0" type="button" dataOnly="0" labelOnly="1" outline="0" axis="axisRow" fieldPosition="1"/>
    </format>
    <format dxfId="177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775">
      <pivotArea field="0" type="button" dataOnly="0" labelOnly="1" outline="0" axis="axisRow" fieldPosition="1"/>
    </format>
    <format dxfId="177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77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772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1771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770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1769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1768">
      <pivotArea dataOnly="0" labelOnly="1" fieldPosition="0">
        <references count="1">
          <reference field="7" count="0"/>
        </references>
      </pivotArea>
    </format>
    <format dxfId="1767">
      <pivotArea dataOnly="0" labelOnly="1" fieldPosition="0">
        <references count="1">
          <reference field="8" count="0"/>
        </references>
      </pivotArea>
    </format>
    <format dxfId="1766">
      <pivotArea collapsedLevelsAreSubtotals="1" fieldPosition="0">
        <references count="5">
          <reference field="4294967294" count="1" selected="0">
            <x v="1"/>
          </reference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1765">
      <pivotArea collapsedLevelsAreSubtotals="1" fieldPosition="0">
        <references count="6">
          <reference field="4294967294" count="1" selected="0">
            <x v="1"/>
          </reference>
          <reference field="0" count="0" selected="0"/>
          <reference field="1" count="1" selected="0">
            <x v="0"/>
          </reference>
          <reference field="7" count="1" selected="0">
            <x v="0"/>
          </reference>
          <reference field="8" count="1">
            <x v="0"/>
          </reference>
          <reference field="9" count="0" selected="0"/>
        </references>
      </pivotArea>
    </format>
    <format dxfId="1764">
      <pivotArea collapsedLevelsAreSubtotals="1" fieldPosition="0">
        <references count="5">
          <reference field="4294967294" count="1" selected="0">
            <x v="1"/>
          </reference>
          <reference field="0" count="0" selected="0"/>
          <reference field="1" count="1" selected="0">
            <x v="1"/>
          </reference>
          <reference field="7" count="1">
            <x v="1"/>
          </reference>
          <reference field="9" count="0" selected="0"/>
        </references>
      </pivotArea>
    </format>
    <format dxfId="1763">
      <pivotArea collapsedLevelsAreSubtotals="1" fieldPosition="0">
        <references count="6">
          <reference field="4294967294" count="1" selected="0">
            <x v="1"/>
          </reference>
          <reference field="0" count="0" selected="0"/>
          <reference field="1" count="1" selected="0">
            <x v="1"/>
          </reference>
          <reference field="7" count="1" selected="0">
            <x v="1"/>
          </reference>
          <reference field="8" count="1">
            <x v="1"/>
          </reference>
          <reference field="9" count="0" selected="0"/>
        </references>
      </pivotArea>
    </format>
    <format dxfId="1762">
      <pivotArea collapsedLevelsAreSubtotals="1" fieldPosition="0">
        <references count="5">
          <reference field="4294967294" count="1" selected="0">
            <x v="1"/>
          </reference>
          <reference field="0" count="0" selected="0"/>
          <reference field="1" count="1" selected="0">
            <x v="2"/>
          </reference>
          <reference field="7" count="1">
            <x v="2"/>
          </reference>
          <reference field="9" count="0" selected="0"/>
        </references>
      </pivotArea>
    </format>
    <format dxfId="1761">
      <pivotArea collapsedLevelsAreSubtotals="1" fieldPosition="0">
        <references count="6">
          <reference field="4294967294" count="1" selected="0">
            <x v="1"/>
          </reference>
          <reference field="0" count="0" selected="0"/>
          <reference field="1" count="1" selected="0">
            <x v="2"/>
          </reference>
          <reference field="7" count="1" selected="0">
            <x v="2"/>
          </reference>
          <reference field="8" count="2">
            <x v="2"/>
            <x v="3"/>
          </reference>
          <reference field="9" count="0" selected="0"/>
        </references>
      </pivotArea>
    </format>
    <format dxfId="1760">
      <pivotArea collapsedLevelsAreSubtotals="1" fieldPosition="0">
        <references count="5">
          <reference field="4294967294" count="2" selected="0">
            <x v="1"/>
            <x v="2"/>
          </reference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1759">
      <pivotArea collapsedLevelsAreSubtotals="1" fieldPosition="0">
        <references count="6">
          <reference field="4294967294" count="2" selected="0">
            <x v="1"/>
            <x v="2"/>
          </reference>
          <reference field="0" count="0" selected="0"/>
          <reference field="1" count="1" selected="0">
            <x v="0"/>
          </reference>
          <reference field="7" count="1" selected="0">
            <x v="0"/>
          </reference>
          <reference field="8" count="1">
            <x v="0"/>
          </reference>
          <reference field="9" count="0" selected="0"/>
        </references>
      </pivotArea>
    </format>
    <format dxfId="1758">
      <pivotArea collapsedLevelsAreSubtotals="1" fieldPosition="0">
        <references count="5">
          <reference field="4294967294" count="2" selected="0">
            <x v="1"/>
            <x v="2"/>
          </reference>
          <reference field="0" count="0" selected="0"/>
          <reference field="1" count="1" selected="0">
            <x v="1"/>
          </reference>
          <reference field="7" count="1">
            <x v="1"/>
          </reference>
          <reference field="9" count="0" selected="0"/>
        </references>
      </pivotArea>
    </format>
    <format dxfId="1757">
      <pivotArea collapsedLevelsAreSubtotals="1" fieldPosition="0">
        <references count="6">
          <reference field="4294967294" count="2" selected="0">
            <x v="1"/>
            <x v="2"/>
          </reference>
          <reference field="0" count="0" selected="0"/>
          <reference field="1" count="1" selected="0">
            <x v="1"/>
          </reference>
          <reference field="7" count="1" selected="0">
            <x v="1"/>
          </reference>
          <reference field="8" count="1">
            <x v="1"/>
          </reference>
          <reference field="9" count="0" selected="0"/>
        </references>
      </pivotArea>
    </format>
    <format dxfId="1756">
      <pivotArea collapsedLevelsAreSubtotals="1" fieldPosition="0">
        <references count="6">
          <reference field="4294967294" count="2" selected="0">
            <x v="1"/>
            <x v="2"/>
          </reference>
          <reference field="0" count="0" selected="0"/>
          <reference field="1" count="1" selected="0">
            <x v="2"/>
          </reference>
          <reference field="7" count="1" selected="0">
            <x v="2"/>
          </reference>
          <reference field="8" count="2">
            <x v="2"/>
            <x v="3"/>
          </reference>
          <reference field="9" count="0" selected="0"/>
        </references>
      </pivotArea>
    </format>
    <format dxfId="1755">
      <pivotArea collapsedLevelsAreSubtotals="1" fieldPosition="0">
        <references count="5">
          <reference field="4294967294" count="1" selected="0">
            <x v="1"/>
          </reference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1754">
      <pivotArea collapsedLevelsAreSubtotals="1" fieldPosition="0">
        <references count="6">
          <reference field="4294967294" count="1" selected="0">
            <x v="1"/>
          </reference>
          <reference field="0" count="0" selected="0"/>
          <reference field="1" count="1" selected="0">
            <x v="0"/>
          </reference>
          <reference field="7" count="1" selected="0">
            <x v="0"/>
          </reference>
          <reference field="8" count="1">
            <x v="0"/>
          </reference>
          <reference field="9" count="0" selected="0"/>
        </references>
      </pivotArea>
    </format>
    <format dxfId="1753">
      <pivotArea collapsedLevelsAreSubtotals="1" fieldPosition="0">
        <references count="5">
          <reference field="4294967294" count="1" selected="0">
            <x v="1"/>
          </reference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1752">
      <pivotArea collapsedLevelsAreSubtotals="1" fieldPosition="0">
        <references count="6">
          <reference field="4294967294" count="1" selected="0">
            <x v="1"/>
          </reference>
          <reference field="0" count="0" selected="0"/>
          <reference field="1" count="1" selected="0">
            <x v="0"/>
          </reference>
          <reference field="7" count="1" selected="0">
            <x v="0"/>
          </reference>
          <reference field="8" count="1">
            <x v="0"/>
          </reference>
          <reference field="9" count="0" selected="0"/>
        </references>
      </pivotArea>
    </format>
    <format dxfId="1751">
      <pivotArea collapsedLevelsAreSubtotals="1" fieldPosition="0">
        <references count="5">
          <reference field="4294967294" count="1" selected="0">
            <x v="2"/>
          </reference>
          <reference field="0" count="0" selected="0"/>
          <reference field="1" count="1" selected="0">
            <x v="2"/>
          </reference>
          <reference field="7" count="1">
            <x v="2"/>
          </reference>
          <reference field="9" count="0" selected="0"/>
        </references>
      </pivotArea>
    </format>
    <format dxfId="1750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749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1748">
      <pivotArea collapsedLevelsAreSubtotals="1" fieldPosition="0">
        <references count="5">
          <reference field="4294967294" count="1" selected="0">
            <x v="5"/>
          </reference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1747">
      <pivotArea collapsedLevelsAreSubtotals="1" fieldPosition="0">
        <references count="6">
          <reference field="4294967294" count="1" selected="0">
            <x v="5"/>
          </reference>
          <reference field="0" count="0" selected="0"/>
          <reference field="1" count="1" selected="0">
            <x v="0"/>
          </reference>
          <reference field="7" count="1" selected="0">
            <x v="0"/>
          </reference>
          <reference field="8" count="1">
            <x v="0"/>
          </reference>
          <reference field="9" count="0" selected="0"/>
        </references>
      </pivotArea>
    </format>
    <format dxfId="1746">
      <pivotArea collapsedLevelsAreSubtotals="1" fieldPosition="0">
        <references count="5">
          <reference field="4294967294" count="1" selected="0">
            <x v="5"/>
          </reference>
          <reference field="0" count="0" selected="0"/>
          <reference field="1" count="1" selected="0">
            <x v="1"/>
          </reference>
          <reference field="7" count="1">
            <x v="1"/>
          </reference>
          <reference field="9" count="0" selected="0"/>
        </references>
      </pivotArea>
    </format>
    <format dxfId="1745">
      <pivotArea collapsedLevelsAreSubtotals="1" fieldPosition="0">
        <references count="6">
          <reference field="4294967294" count="1" selected="0">
            <x v="5"/>
          </reference>
          <reference field="0" count="0" selected="0"/>
          <reference field="1" count="1" selected="0">
            <x v="1"/>
          </reference>
          <reference field="7" count="1" selected="0">
            <x v="1"/>
          </reference>
          <reference field="8" count="1">
            <x v="1"/>
          </reference>
          <reference field="9" count="0" selected="0"/>
        </references>
      </pivotArea>
    </format>
    <format dxfId="1744">
      <pivotArea collapsedLevelsAreSubtotals="1" fieldPosition="0">
        <references count="5">
          <reference field="4294967294" count="1" selected="0">
            <x v="5"/>
          </reference>
          <reference field="0" count="0" selected="0"/>
          <reference field="1" count="1" selected="0">
            <x v="2"/>
          </reference>
          <reference field="7" count="1">
            <x v="2"/>
          </reference>
          <reference field="9" count="0" selected="0"/>
        </references>
      </pivotArea>
    </format>
    <format dxfId="1743">
      <pivotArea collapsedLevelsAreSubtotals="1" fieldPosition="0">
        <references count="6">
          <reference field="4294967294" count="1" selected="0">
            <x v="5"/>
          </reference>
          <reference field="0" count="0" selected="0"/>
          <reference field="1" count="1" selected="0">
            <x v="2"/>
          </reference>
          <reference field="7" count="1" selected="0">
            <x v="2"/>
          </reference>
          <reference field="8" count="2">
            <x v="2"/>
            <x v="3"/>
          </reference>
          <reference field="9" count="0" selected="0"/>
        </references>
      </pivotArea>
    </format>
    <format dxfId="1742">
      <pivotArea collapsedLevelsAreSubtotals="1" fieldPosition="0">
        <references count="1">
          <reference field="9" count="0"/>
        </references>
      </pivotArea>
    </format>
    <format dxfId="1741">
      <pivotArea dataOnly="0" labelOnly="1" fieldPosition="0">
        <references count="1">
          <reference field="9" count="0"/>
        </references>
      </pivotArea>
    </format>
    <format dxfId="1740">
      <pivotArea collapsedLevelsAreSubtotals="1" fieldPosition="0">
        <references count="2">
          <reference field="0" count="0"/>
          <reference field="9" count="0" selected="0"/>
        </references>
      </pivotArea>
    </format>
    <format dxfId="1739">
      <pivotArea dataOnly="0" labelOnly="1" fieldPosition="0">
        <references count="2">
          <reference field="0" count="0"/>
          <reference field="9" count="0" selected="0"/>
        </references>
      </pivotArea>
    </format>
    <format dxfId="1738">
      <pivotArea collapsedLevelsAreSubtotals="1" fieldPosition="0">
        <references count="3">
          <reference field="0" count="0" selected="0"/>
          <reference field="1" count="1">
            <x v="0"/>
          </reference>
          <reference field="9" count="0" selected="0"/>
        </references>
      </pivotArea>
    </format>
    <format dxfId="1737">
      <pivotArea collapsedLevelsAreSubtotals="1" fieldPosition="0">
        <references count="3">
          <reference field="0" count="0" selected="0"/>
          <reference field="1" count="1">
            <x v="1"/>
          </reference>
          <reference field="9" count="0" selected="0"/>
        </references>
      </pivotArea>
    </format>
    <format dxfId="1736">
      <pivotArea collapsedLevelsAreSubtotals="1" fieldPosition="0">
        <references count="3">
          <reference field="0" count="0" selected="0"/>
          <reference field="1" count="1">
            <x v="2"/>
          </reference>
          <reference field="9" count="0" selected="0"/>
        </references>
      </pivotArea>
    </format>
    <format dxfId="1735">
      <pivotArea dataOnly="0" labelOnly="1" fieldPosition="0">
        <references count="3">
          <reference field="0" count="0" selected="0"/>
          <reference field="1" count="0"/>
          <reference field="9" count="0" selected="0"/>
        </references>
      </pivotArea>
    </format>
    <format dxfId="1734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1733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1732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1731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1730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1729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1728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1727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1726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7" count="1">
            <x v="1"/>
          </reference>
          <reference field="9" count="0" selected="0"/>
        </references>
      </pivotArea>
    </format>
    <format dxfId="1725">
      <pivotArea dataOnly="0" labelOnly="1" fieldPosition="0">
        <references count="4">
          <reference field="0" count="0" selected="0"/>
          <reference field="1" count="1" selected="0">
            <x v="2"/>
          </reference>
          <reference field="7" count="1">
            <x v="2"/>
          </reference>
          <reference field="9" count="0" selected="0"/>
        </references>
      </pivotArea>
    </format>
    <format dxfId="1724">
      <pivotArea collapsedLevelsAreSubtotals="1" fieldPosition="0">
        <references count="3">
          <reference field="0" count="0" selected="0"/>
          <reference field="1" count="1">
            <x v="0"/>
          </reference>
          <reference field="9" count="0" selected="0"/>
        </references>
      </pivotArea>
    </format>
    <format dxfId="1723">
      <pivotArea collapsedLevelsAreSubtotals="1" fieldPosition="0">
        <references count="3">
          <reference field="0" count="0" selected="0"/>
          <reference field="1" count="1">
            <x v="1"/>
          </reference>
          <reference field="9" count="0" selected="0"/>
        </references>
      </pivotArea>
    </format>
    <format dxfId="1722">
      <pivotArea collapsedLevelsAreSubtotals="1" fieldPosition="0">
        <references count="3">
          <reference field="0" count="0" selected="0"/>
          <reference field="1" count="1">
            <x v="2"/>
          </reference>
          <reference field="9" count="0" selected="0"/>
        </references>
      </pivotArea>
    </format>
    <format dxfId="1721">
      <pivotArea dataOnly="0" labelOnly="1" fieldPosition="0">
        <references count="3">
          <reference field="0" count="0" selected="0"/>
          <reference field="1" count="0"/>
          <reference field="9" count="0" selected="0"/>
        </references>
      </pivotArea>
    </format>
    <format dxfId="1720">
      <pivotArea collapsedLevelsAreSubtotals="1" fieldPosition="0">
        <references count="2">
          <reference field="0" count="0"/>
          <reference field="9" count="0" selected="0"/>
        </references>
      </pivotArea>
    </format>
    <format dxfId="1719">
      <pivotArea dataOnly="0" labelOnly="1" fieldPosition="0">
        <references count="2">
          <reference field="0" count="0"/>
          <reference field="9" count="0" selected="0"/>
        </references>
      </pivotArea>
    </format>
    <format dxfId="1718">
      <pivotArea dataOnly="0" fieldPosition="0">
        <references count="1">
          <reference field="1" count="1">
            <x v="0"/>
          </reference>
        </references>
      </pivotArea>
    </format>
    <format dxfId="1717">
      <pivotArea dataOnly="0" fieldPosition="0">
        <references count="1">
          <reference field="7" count="1">
            <x v="0"/>
          </reference>
        </references>
      </pivotArea>
    </format>
    <format dxfId="1716">
      <pivotArea dataOnly="0" labelOnly="1" fieldPosition="0">
        <references count="3">
          <reference field="0" count="0" selected="0"/>
          <reference field="1" count="2">
            <x v="1"/>
            <x v="2"/>
          </reference>
          <reference field="9" count="0" selected="0"/>
        </references>
      </pivotArea>
    </format>
    <format dxfId="1715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7" count="1">
            <x v="1"/>
          </reference>
          <reference field="9" count="0" selected="0"/>
        </references>
      </pivotArea>
    </format>
    <format dxfId="1714">
      <pivotArea dataOnly="0" labelOnly="1" fieldPosition="0">
        <references count="4">
          <reference field="0" count="0" selected="0"/>
          <reference field="1" count="1" selected="0">
            <x v="2"/>
          </reference>
          <reference field="7" count="1">
            <x v="2"/>
          </reference>
          <reference field="9" count="0" selected="0"/>
        </references>
      </pivotArea>
    </format>
    <format dxfId="1713">
      <pivotArea dataOnly="0" labelOnly="1" fieldPosition="0">
        <references count="5">
          <reference field="0" count="0" selected="0"/>
          <reference field="1" count="1" selected="0">
            <x v="1"/>
          </reference>
          <reference field="7" count="1" selected="0">
            <x v="1"/>
          </reference>
          <reference field="8" count="1">
            <x v="1"/>
          </reference>
          <reference field="9" count="0" selected="0"/>
        </references>
      </pivotArea>
    </format>
    <format dxfId="1712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7" count="1">
            <x v="1"/>
          </reference>
          <reference field="9" count="0" selected="0"/>
        </references>
      </pivotArea>
    </format>
    <format dxfId="1711">
      <pivotArea dataOnly="0" labelOnly="1" fieldPosition="0">
        <references count="3">
          <reference field="0" count="0" selected="0"/>
          <reference field="1" count="1">
            <x v="1"/>
          </reference>
          <reference field="9" count="0" selected="0"/>
        </references>
      </pivotArea>
    </format>
    <format dxfId="1710">
      <pivotArea dataOnly="0" labelOnly="1" fieldPosition="0">
        <references count="3">
          <reference field="0" count="0" selected="0"/>
          <reference field="1" count="1">
            <x v="2"/>
          </reference>
          <reference field="9" count="0" selected="0"/>
        </references>
      </pivotArea>
    </format>
    <format dxfId="1709">
      <pivotArea field="8" dataOnly="0" grandRow="1" axis="axisRow" fieldPosition="4">
        <references count="4">
          <reference field="0" count="0" defaultSubtotal="1" sumSubtotal="1" countASubtotal="1" avgSubtotal="1" maxSubtotal="1" minSubtotal="1" productSubtotal="1" countSubtotal="1" stdDevSubtotal="1" stdDevPSubtotal="1" varSubtotal="1" varPSubtotal="1"/>
          <reference field="1" count="0" defaultSubtotal="1" sumSubtotal="1" countASubtotal="1" avgSubtotal="1" maxSubtotal="1" minSubtotal="1" productSubtotal="1" countSubtotal="1" stdDevSubtotal="1" stdDevPSubtotal="1" varSubtotal="1" varPSubtotal="1"/>
          <reference field="7" count="0" defaultSubtotal="1" sumSubtotal="1" countASubtotal="1" avgSubtotal="1" maxSubtotal="1" minSubtotal="1" productSubtotal="1" countSubtotal="1" stdDevSubtotal="1" stdDevPSubtotal="1" varSubtotal="1" varPSubtotal="1"/>
          <reference field="8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1708">
      <pivotArea field="8" dataOnly="0" grandRow="1" axis="axisRow" fieldPosition="4">
        <references count="4">
          <reference field="0" count="0" defaultSubtotal="1" sumSubtotal="1" countASubtotal="1" avgSubtotal="1" maxSubtotal="1" minSubtotal="1" productSubtotal="1" countSubtotal="1" stdDevSubtotal="1" stdDevPSubtotal="1" varSubtotal="1" varPSubtotal="1"/>
          <reference field="1" count="0" defaultSubtotal="1" sumSubtotal="1" countASubtotal="1" avgSubtotal="1" maxSubtotal="1" minSubtotal="1" productSubtotal="1" countSubtotal="1" stdDevSubtotal="1" stdDevPSubtotal="1" varSubtotal="1" varPSubtotal="1"/>
          <reference field="7" count="0" defaultSubtotal="1" sumSubtotal="1" countASubtotal="1" avgSubtotal="1" maxSubtotal="1" minSubtotal="1" productSubtotal="1" countSubtotal="1" stdDevSubtotal="1" stdDevPSubtotal="1" varSubtotal="1" varPSubtotal="1"/>
          <reference field="8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1707">
      <pivotArea dataOnly="0" labelOnly="1" grandRow="1" outline="0" fieldPosition="0"/>
    </format>
    <format dxfId="1706">
      <pivotArea field="9" grandRow="1" outline="0" collapsedLevelsAreSubtotals="1" axis="axisRow" fieldPosition="0">
        <references count="1">
          <reference field="4294967294" count="11" selected="0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705">
      <pivotArea field="9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1704">
      <pivotArea dataOnly="0" labelOnly="1" grandRow="1" outline="0" fieldPosition="0"/>
    </format>
    <format dxfId="1703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1702">
      <pivotArea grandRow="1" outline="0" collapsedLevelsAreSubtotals="1" fieldPosition="0"/>
    </format>
    <format dxfId="1701">
      <pivotArea dataOnly="0" labelOnly="1" fieldPosition="0">
        <references count="2">
          <reference field="0" count="0"/>
          <reference field="9" count="0" selected="0"/>
        </references>
      </pivotArea>
    </format>
    <format dxfId="1700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7" count="1">
            <x v="0"/>
          </reference>
          <reference field="9" count="0" selected="0"/>
        </references>
      </pivotArea>
    </format>
    <format dxfId="1699">
      <pivotArea collapsedLevelsAreSubtotals="1" fieldPosition="0">
        <references count="5">
          <reference field="0" count="0" selected="0"/>
          <reference field="1" count="1" selected="0">
            <x v="0"/>
          </reference>
          <reference field="7" count="1" selected="0">
            <x v="0"/>
          </reference>
          <reference field="8" count="1">
            <x v="0"/>
          </reference>
          <reference field="9" count="0" selected="0"/>
        </references>
      </pivotArea>
    </format>
    <format dxfId="1698">
      <pivotArea collapsedLevelsAreSubtotals="1" fieldPosition="0">
        <references count="6">
          <reference field="4294967294" count="1" selected="0">
            <x v="2"/>
          </reference>
          <reference field="0" count="0" selected="0"/>
          <reference field="1" count="1" selected="0">
            <x v="2"/>
          </reference>
          <reference field="7" count="1" selected="0">
            <x v="2"/>
          </reference>
          <reference field="8" count="1">
            <x v="2"/>
          </reference>
          <reference field="9" count="0" selected="0"/>
        </references>
      </pivotArea>
    </format>
    <format dxfId="1697">
      <pivotArea collapsedLevelsAreSubtotals="1" fieldPosition="0">
        <references count="5">
          <reference field="4294967294" count="1" selected="0">
            <x v="2"/>
          </reference>
          <reference field="0" count="0" selected="0"/>
          <reference field="1" count="1" selected="0">
            <x v="2"/>
          </reference>
          <reference field="7" count="1">
            <x v="2"/>
          </reference>
          <reference field="9" count="0" selected="0"/>
        </references>
      </pivotArea>
    </format>
    <format dxfId="1696">
      <pivotArea collapsedLevelsAreSubtotals="1" fieldPosition="0">
        <references count="6">
          <reference field="4294967294" count="1" selected="0">
            <x v="2"/>
          </reference>
          <reference field="0" count="0" selected="0"/>
          <reference field="1" count="1" selected="0">
            <x v="2"/>
          </reference>
          <reference field="7" count="1" selected="0">
            <x v="2"/>
          </reference>
          <reference field="8" count="1">
            <x v="3"/>
          </reference>
          <reference field="9" count="0" selected="0"/>
        </references>
      </pivotArea>
    </format>
    <format dxfId="1695">
      <pivotArea collapsedLevelsAreSubtotals="1" fieldPosition="0">
        <references count="6">
          <reference field="4294967294" count="1" selected="0">
            <x v="2"/>
          </reference>
          <reference field="0" count="0" selected="0"/>
          <reference field="1" count="1" selected="0">
            <x v="1"/>
          </reference>
          <reference field="7" count="1" selected="0">
            <x v="1"/>
          </reference>
          <reference field="8" count="1">
            <x v="1"/>
          </reference>
          <reference field="9" count="0" selected="0"/>
        </references>
      </pivotArea>
    </format>
    <format dxfId="1694">
      <pivotArea collapsedLevelsAreSubtotals="1" fieldPosition="0">
        <references count="5">
          <reference field="4294967294" count="1" selected="0">
            <x v="2"/>
          </reference>
          <reference field="0" count="0" selected="0"/>
          <reference field="1" count="1" selected="0">
            <x v="1"/>
          </reference>
          <reference field="7" count="1">
            <x v="1"/>
          </reference>
          <reference field="9" count="0" selected="0"/>
        </references>
      </pivotArea>
    </format>
    <format dxfId="1693">
      <pivotArea dataOnly="0" labelOnly="1" fieldPosition="0">
        <references count="2">
          <reference field="0" count="0"/>
          <reference field="9" count="0" selected="0"/>
        </references>
      </pivotArea>
    </format>
    <format dxfId="1692">
      <pivotArea dataOnly="0" labelOnly="1" fieldPosition="0">
        <references count="2">
          <reference field="0" count="0"/>
          <reference field="9" count="0" selected="0"/>
        </references>
      </pivotArea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5">
    <rowHierarchyUsage hierarchyUsage="24"/>
    <rowHierarchyUsage hierarchyUsage="1"/>
    <rowHierarchyUsage hierarchyUsage="2"/>
    <rowHierarchyUsage hierarchyUsage="3"/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Zaokretna tablica5" cacheId="11" applyNumberFormats="0" applyBorderFormats="0" applyFontFormats="0" applyPatternFormats="0" applyAlignmentFormats="0" applyWidthHeightFormats="1" dataCaption="Vrijednosti" tag="aef11068-64cd-418d-84b0-353a0b857dbe" updatedVersion="6" minRefreshableVersion="3" subtotalHiddenItems="1" colGrandTotals="0" itemPrintTitles="1" createdVersion="8" indent="0" outline="1" outlineData="1" multipleFieldFilters="0" rowHeaderCaption="Razred / Skupina / Izvor">
  <location ref="A33:O41" firstHeaderRow="0" firstDataRow="1" firstDataCol="1" rowPageCount="1" colPageCount="1"/>
  <pivotFields count="19">
    <pivotField allDrilled="1" showAll="0" dataSourceSort="1" defaultAttributeDrillState="1">
      <items count="2">
        <item s="1"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2"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n="     3 Rashodi poslovanja" s="1" x="0"/>
        <item s="1" x="1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dataField="1" showAll="0"/>
    <pivotField dataField="1" showAll="0"/>
  </pivotFields>
  <rowFields count="3">
    <field x="6"/>
    <field x="15"/>
    <field x="16"/>
  </rowFields>
  <rowItems count="8">
    <i>
      <x/>
    </i>
    <i r="1">
      <x/>
    </i>
    <i r="2">
      <x/>
    </i>
    <i r="1">
      <x v="1"/>
    </i>
    <i r="2">
      <x v="1"/>
    </i>
    <i r="1">
      <x v="2"/>
    </i>
    <i r="2">
      <x v="2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4" hier="30" name="[BazaZaUpit].[Konto Broj i Naziv 1].[All]" cap="All"/>
  </pageFields>
  <dataFields count="14">
    <dataField fld="17" subtotal="count" baseField="0" baseItem="0"/>
    <dataField fld="5" subtotal="count" baseField="0" baseItem="0" numFmtId="4"/>
    <dataField fld="1" subtotal="count" baseField="0" baseItem="0" numFmtId="4"/>
    <dataField fld="2" subtotal="count" baseField="0" baseItem="0" numFmtId="4"/>
    <dataField fld="3" subtotal="count" baseField="0" baseItem="0" numFmtId="4"/>
    <dataField fld="4" subtotal="count" baseField="0" baseItem="0" numFmtId="4"/>
    <dataField fld="7" subtotal="count" baseField="0" baseItem="0"/>
    <dataField fld="8" subtotal="count" baseField="0" baseItem="0"/>
    <dataField fld="9" subtotal="count" baseField="0" baseItem="0"/>
    <dataField fld="10" subtotal="count" baseField="0" baseItem="0"/>
    <dataField fld="11" subtotal="count" baseField="0" baseItem="0"/>
    <dataField fld="12" subtotal="count" baseField="0" baseItem="0"/>
    <dataField fld="13" subtotal="count" baseField="0" baseItem="0"/>
    <dataField fld="18" subtotal="count" baseField="0" baseItem="0"/>
  </dataFields>
  <formats count="36">
    <format dxfId="1568">
      <pivotArea type="all" dataOnly="0" outline="0" fieldPosition="0"/>
    </format>
    <format dxfId="1567">
      <pivotArea field="0" type="button" dataOnly="0" labelOnly="1" outline="0"/>
    </format>
    <format dxfId="1566">
      <pivotArea field="0" type="button" dataOnly="0" labelOnly="1" outline="0"/>
    </format>
    <format dxfId="1565">
      <pivotArea field="0" type="button" dataOnly="0" labelOnly="1" outline="0"/>
    </format>
    <format dxfId="1564">
      <pivotArea type="all" dataOnly="0" outline="0" fieldPosition="0"/>
    </format>
    <format dxfId="1563">
      <pivotArea outline="0" collapsedLevelsAreSubtotals="1" fieldPosition="0"/>
    </format>
    <format dxfId="1562">
      <pivotArea field="0" type="button" dataOnly="0" labelOnly="1" outline="0"/>
    </format>
    <format dxfId="1561">
      <pivotArea field="0" type="button" dataOnly="0" labelOnly="1" outline="0"/>
    </format>
    <format dxfId="1560">
      <pivotArea field="0" type="button" dataOnly="0" labelOnly="1" outline="0"/>
    </format>
    <format dxfId="1559">
      <pivotArea outline="0" collapsedLevelsAreSubtotals="1" fieldPosition="0"/>
    </format>
    <format dxfId="1558">
      <pivotArea type="all" dataOnly="0" outline="0" fieldPosition="0"/>
    </format>
    <format dxfId="1557">
      <pivotArea outline="0" collapsedLevelsAreSubtotals="1" fieldPosition="0"/>
    </format>
    <format dxfId="1556">
      <pivotArea field="0" type="button" dataOnly="0" labelOnly="1" outline="0"/>
    </format>
    <format dxfId="1555">
      <pivotArea field="0" type="button" dataOnly="0" labelOnly="1" outline="0"/>
    </format>
    <format dxfId="155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553">
      <pivotArea field="0" type="button" dataOnly="0" labelOnly="1" outline="0"/>
    </format>
    <format dxfId="155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551">
      <pivotArea field="0" type="button" dataOnly="0" labelOnly="1" outline="0"/>
    </format>
    <format dxfId="155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54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548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1547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546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1545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1544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543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1542">
      <pivotArea collapsedLevelsAreSubtotals="1" fieldPosition="0">
        <references count="1">
          <reference field="6" count="0"/>
        </references>
      </pivotArea>
    </format>
    <format dxfId="1541">
      <pivotArea dataOnly="0" labelOnly="1" fieldPosition="0">
        <references count="1">
          <reference field="6" count="0"/>
        </references>
      </pivotArea>
    </format>
    <format dxfId="1540">
      <pivotArea dataOnly="0" labelOnly="1" fieldPosition="0">
        <references count="2">
          <reference field="6" count="0" selected="0"/>
          <reference field="14" count="1">
            <x v="0"/>
          </reference>
        </references>
      </pivotArea>
    </format>
    <format dxfId="1539">
      <pivotArea dataOnly="0" labelOnly="1" fieldPosition="0">
        <references count="2">
          <reference field="6" count="0" selected="0"/>
          <reference field="14" count="1">
            <x v="1"/>
          </reference>
        </references>
      </pivotArea>
    </format>
    <format dxfId="1538">
      <pivotArea dataOnly="0" labelOnly="1" fieldPosition="0">
        <references count="2">
          <reference field="6" count="0" selected="0"/>
          <reference field="14" count="1">
            <x v="0"/>
          </reference>
        </references>
      </pivotArea>
    </format>
    <format dxfId="1537">
      <pivotArea dataOnly="0" labelOnly="1" fieldPosition="0">
        <references count="2">
          <reference field="6" count="0" selected="0"/>
          <reference field="14" count="1">
            <x v="1"/>
          </reference>
        </references>
      </pivotArea>
    </format>
    <format dxfId="1536">
      <pivotArea dataOnly="0" labelOnly="1" grandRow="1" outline="0" fieldPosition="0"/>
    </format>
    <format dxfId="1535">
      <pivotArea grandRow="1" outline="0" collapsedLevelsAreSubtotals="1" fieldPosition="0"/>
    </format>
    <format dxfId="1534">
      <pivotArea dataOnly="0" labelOnly="1" grandRow="1" outline="0" fieldPosition="0"/>
    </format>
    <format dxfId="1533">
      <pivotArea dataOnly="0" grandRow="1" fieldPosition="0"/>
    </format>
  </formats>
  <pivotHierarchies count="10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1" showColStripes="1" showLastColumn="1"/>
  <rowHierarchiesUsage count="3">
    <rowHierarchyUsage hierarchyUsage="24"/>
    <rowHierarchyUsage hierarchyUsage="0"/>
    <rowHierarchyUsage hierarchyUsage="2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8" name="BazaZaUpit" displayName="BazaZaUpit" ref="A2:Z235" totalsRowShown="0" headerRowDxfId="204" dataDxfId="202" headerRowBorderDxfId="203" tableBorderDxfId="201" totalsRowBorderDxfId="200">
  <autoFilter ref="A2:Z235"/>
  <tableColumns count="26">
    <tableColumn id="1" name="Račun" dataDxfId="199"/>
    <tableColumn id="2" name="Naziv računa" dataDxfId="198"/>
    <tableColumn id="22" name="PRIHODI PO IZVORIMA" dataDxfId="197"/>
    <tableColumn id="3" name="Prihodi 1" dataDxfId="196"/>
    <tableColumn id="4" name="Prihodi 2" dataDxfId="195"/>
    <tableColumn id="13" name="Prihodi 3" dataDxfId="194"/>
    <tableColumn id="18" name="Prihodi 4" dataDxfId="193"/>
    <tableColumn id="19" name="Funkcijska  klasifikacija 1" dataDxfId="192"/>
    <tableColumn id="20" name="Funkcijska  klasifikacija 2" dataDxfId="191"/>
    <tableColumn id="14" name="Plan za 2022. EUR" dataDxfId="190"/>
    <tableColumn id="5" name="Izvršenje za 2022. EUR" dataDxfId="189"/>
    <tableColumn id="15" name="IZVORNI           Plan za 2023. EUR" dataDxfId="188"/>
    <tableColumn id="7" name="Izvršenje za 2023. EUR" dataDxfId="187"/>
    <tableColumn id="16" name="Plan za 2024. EUR" dataDxfId="186"/>
    <tableColumn id="17" name="Projekcija za 2025. EUR" dataDxfId="185"/>
    <tableColumn id="6" name="Projekcija za 2026. EUR" dataDxfId="184"/>
    <tableColumn id="8" name="Izvršenje 01.01.-30.06.2022." dataDxfId="183"/>
    <tableColumn id="9" name="IZVORNI / TEKUĆI                           Plan za 2023." dataDxfId="182"/>
    <tableColumn id="10" name="Izvršenje 01.01.-30.06.2023." dataDxfId="181"/>
    <tableColumn id="11" name="Indeks" dataDxfId="180">
      <calculatedColumnFormula>BazaZaUpit[[#This Row],[Izvršenje 01.01.-30.06.2023.]]/BazaZaUpit[[#This Row],[Izvršenje 01.01.-30.06.2022.]]*100</calculatedColumnFormula>
    </tableColumn>
    <tableColumn id="12" name="Indeks2" dataDxfId="179">
      <calculatedColumnFormula>BazaZaUpit[[#This Row],[Izvršenje 01.01.-30.06.2023.]]/BazaZaUpit[[#This Row],[IZVORNI / TEKUĆI                           Plan za 2023.]]*100</calculatedColumnFormula>
    </tableColumn>
    <tableColumn id="21" name="SMANJENJE - PRERASPODJELA TEKUĆI PLAN 2023. " dataDxfId="178"/>
    <tableColumn id="23" name="POVEĆANJE - PRERASPODJELA TEKUĆI PLAN 2023." dataDxfId="177"/>
    <tableColumn id="24" name="UŠTEDE - PRERASPODJELA TEKUĆI PLAN 2023." dataDxfId="176"/>
    <tableColumn id="25" name="NEDOSTATNA SREDSTVA - PRERASPODJELA TEKUĆI PLAN 2023." dataDxfId="175"/>
    <tableColumn id="26" name="NOVI PLAN 2023. - PRERASPODJELA TEKUĆI PLAN 2023." dataDxfId="174">
      <calculatedColumnFormula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1" name="KonPlanZADNJI" displayName="KonPlanZADNJI" ref="A1:C88" totalsRowShown="0">
  <autoFilter ref="A1:C88"/>
  <sortState ref="A2:C84">
    <sortCondition ref="A1:A84"/>
  </sortState>
  <tableColumns count="3">
    <tableColumn id="1" name="Račun"/>
    <tableColumn id="2" name="Naziv računa" dataDxfId="1"/>
    <tableColumn id="3" name="Konto Broj i Naziv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ivotTable" Target="../pivotTables/pivotTable22.xml"/><Relationship Id="rId1" Type="http://schemas.openxmlformats.org/officeDocument/2006/relationships/pivotTable" Target="../pivotTables/pivotTable2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23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ivotTable" Target="../pivotTables/pivotTable25.xml"/><Relationship Id="rId1" Type="http://schemas.openxmlformats.org/officeDocument/2006/relationships/pivotTable" Target="../pivotTables/pivotTable2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12.xml"/><Relationship Id="rId1" Type="http://schemas.openxmlformats.org/officeDocument/2006/relationships/pivotTable" Target="../pivotTables/pivotTable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ivotTable" Target="../pivotTables/pivotTable14.xml"/><Relationship Id="rId1" Type="http://schemas.openxmlformats.org/officeDocument/2006/relationships/pivotTable" Target="../pivotTables/pivotTable1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ivotTable" Target="../pivotTables/pivotTable16.xml"/><Relationship Id="rId1" Type="http://schemas.openxmlformats.org/officeDocument/2006/relationships/pivotTable" Target="../pivotTables/pivotTable15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ivotTable" Target="../pivotTables/pivotTable18.xml"/><Relationship Id="rId1" Type="http://schemas.openxmlformats.org/officeDocument/2006/relationships/pivotTable" Target="../pivotTables/pivotTable1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ivotTable" Target="../pivotTables/pivotTable20.xml"/><Relationship Id="rId1" Type="http://schemas.openxmlformats.org/officeDocument/2006/relationships/pivotTable" Target="../pivotTables/pivotTable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O65"/>
  <sheetViews>
    <sheetView showGridLines="0" tabSelected="1" topLeftCell="A3" zoomScaleNormal="100" workbookViewId="0">
      <selection activeCell="Q31" sqref="Q31"/>
    </sheetView>
  </sheetViews>
  <sheetFormatPr defaultColWidth="8.85546875" defaultRowHeight="12" x14ac:dyDescent="0.2"/>
  <cols>
    <col min="1" max="1" width="37" style="61" bestFit="1" customWidth="1"/>
    <col min="2" max="2" width="16.7109375" style="81" customWidth="1"/>
    <col min="3" max="3" width="15.42578125" style="81" hidden="1" customWidth="1"/>
    <col min="4" max="4" width="18.5703125" style="81" customWidth="1"/>
    <col min="5" max="5" width="11.42578125" style="81" hidden="1" customWidth="1"/>
    <col min="6" max="7" width="10.85546875" style="81" hidden="1" customWidth="1"/>
    <col min="8" max="9" width="12.140625" style="61" hidden="1" customWidth="1"/>
    <col min="10" max="10" width="8.5703125" style="61" hidden="1" customWidth="1"/>
    <col min="11" max="11" width="15.7109375" style="61" hidden="1" customWidth="1"/>
    <col min="12" max="12" width="16.5703125" style="61" hidden="1" customWidth="1"/>
    <col min="13" max="13" width="17.42578125" style="61" customWidth="1"/>
    <col min="14" max="15" width="13.85546875" style="61" customWidth="1"/>
    <col min="16" max="16384" width="8.85546875" style="61"/>
  </cols>
  <sheetData>
    <row r="1" spans="1:15" hidden="1" x14ac:dyDescent="0.2"/>
    <row r="2" spans="1:15" hidden="1" x14ac:dyDescent="0.2">
      <c r="A2" s="65"/>
      <c r="B2" s="65"/>
      <c r="C2" s="65"/>
      <c r="D2" s="65"/>
      <c r="E2" s="65"/>
      <c r="F2" s="129"/>
      <c r="G2" s="131"/>
      <c r="H2" s="79"/>
    </row>
    <row r="3" spans="1:15" x14ac:dyDescent="0.2">
      <c r="A3" s="64"/>
      <c r="B3" s="130"/>
      <c r="C3" s="130"/>
      <c r="D3" s="130"/>
      <c r="E3" s="130"/>
      <c r="F3" s="130"/>
    </row>
    <row r="4" spans="1:15" ht="12" customHeight="1" x14ac:dyDescent="0.2">
      <c r="A4" s="374" t="s">
        <v>152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</row>
    <row r="5" spans="1:15" ht="12" customHeight="1" x14ac:dyDescent="0.2">
      <c r="A5" s="65"/>
      <c r="B5" s="129"/>
      <c r="C5" s="129"/>
      <c r="D5" s="129"/>
      <c r="E5" s="145"/>
      <c r="F5" s="145"/>
      <c r="G5" s="131"/>
      <c r="H5" s="79"/>
    </row>
    <row r="6" spans="1:15" ht="12" customHeight="1" x14ac:dyDescent="0.2">
      <c r="A6" s="374"/>
      <c r="B6" s="374"/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</row>
    <row r="7" spans="1:15" ht="12" customHeight="1" x14ac:dyDescent="0.2">
      <c r="A7" s="65"/>
      <c r="B7" s="65"/>
      <c r="C7" s="65"/>
      <c r="D7" s="65"/>
      <c r="E7" s="65"/>
      <c r="F7" s="129"/>
      <c r="G7" s="129"/>
      <c r="H7" s="65"/>
    </row>
    <row r="8" spans="1:15" ht="12" customHeight="1" x14ac:dyDescent="0.2">
      <c r="A8" s="374" t="s">
        <v>415</v>
      </c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</row>
    <row r="9" spans="1:15" ht="12" customHeight="1" x14ac:dyDescent="0.2">
      <c r="A9" s="64"/>
      <c r="B9" s="130"/>
      <c r="C9" s="130"/>
      <c r="D9" s="130"/>
      <c r="E9" s="130"/>
      <c r="F9" s="130"/>
    </row>
    <row r="10" spans="1:15" ht="39" customHeight="1" x14ac:dyDescent="0.2">
      <c r="A10" s="371"/>
      <c r="B10" s="373" t="s">
        <v>412</v>
      </c>
      <c r="C10" s="130"/>
      <c r="D10" s="373" t="s">
        <v>411</v>
      </c>
      <c r="E10" s="130"/>
      <c r="F10" s="130"/>
      <c r="H10" s="373" t="s">
        <v>363</v>
      </c>
      <c r="I10" s="373"/>
      <c r="J10" s="373" t="s">
        <v>395</v>
      </c>
      <c r="K10" s="373" t="s">
        <v>396</v>
      </c>
      <c r="L10" s="373" t="s">
        <v>411</v>
      </c>
      <c r="M10" s="373" t="s">
        <v>410</v>
      </c>
      <c r="N10" s="373" t="s">
        <v>398</v>
      </c>
      <c r="O10" s="373" t="s">
        <v>408</v>
      </c>
    </row>
    <row r="11" spans="1:15" ht="48" x14ac:dyDescent="0.2">
      <c r="A11" s="372"/>
      <c r="B11" s="373" t="s">
        <v>325</v>
      </c>
      <c r="C11" s="303" t="s">
        <v>345</v>
      </c>
      <c r="D11" s="373"/>
      <c r="E11" s="304" t="s">
        <v>327</v>
      </c>
      <c r="F11" s="202" t="s">
        <v>334</v>
      </c>
      <c r="G11" s="202" t="s">
        <v>335</v>
      </c>
      <c r="H11" s="302" t="s">
        <v>393</v>
      </c>
      <c r="I11" s="302" t="s">
        <v>394</v>
      </c>
      <c r="J11" s="373"/>
      <c r="K11" s="373"/>
      <c r="L11" s="373" t="s">
        <v>362</v>
      </c>
      <c r="M11" s="373"/>
      <c r="N11" s="373"/>
      <c r="O11" s="373"/>
    </row>
    <row r="12" spans="1:15" x14ac:dyDescent="0.2">
      <c r="A12" s="302"/>
      <c r="B12" s="305" t="s">
        <v>328</v>
      </c>
      <c r="C12" s="204" t="s">
        <v>329</v>
      </c>
      <c r="D12" s="305" t="s">
        <v>329</v>
      </c>
      <c r="E12" s="204" t="s">
        <v>331</v>
      </c>
      <c r="F12" s="278" t="s">
        <v>336</v>
      </c>
      <c r="G12" s="278" t="s">
        <v>333</v>
      </c>
      <c r="H12" s="305" t="s">
        <v>330</v>
      </c>
      <c r="I12" s="305" t="s">
        <v>331</v>
      </c>
      <c r="J12" s="305" t="s">
        <v>366</v>
      </c>
      <c r="K12" s="305" t="s">
        <v>400</v>
      </c>
      <c r="L12" s="305" t="s">
        <v>329</v>
      </c>
      <c r="M12" s="305" t="s">
        <v>330</v>
      </c>
      <c r="N12" s="305" t="s">
        <v>331</v>
      </c>
      <c r="O12" s="305" t="s">
        <v>366</v>
      </c>
    </row>
    <row r="13" spans="1:15" s="62" customFormat="1" ht="72" hidden="1" x14ac:dyDescent="0.2">
      <c r="A13" s="132" t="s">
        <v>115</v>
      </c>
      <c r="B13" s="340" t="s">
        <v>399</v>
      </c>
      <c r="C13" s="343" t="s">
        <v>267</v>
      </c>
      <c r="D13" s="301" t="s">
        <v>268</v>
      </c>
      <c r="E13" s="262" t="s">
        <v>304</v>
      </c>
      <c r="F13" s="279" t="s">
        <v>269</v>
      </c>
      <c r="G13" s="280" t="s">
        <v>270</v>
      </c>
      <c r="H13" s="342" t="s">
        <v>359</v>
      </c>
      <c r="I13" s="342" t="s">
        <v>360</v>
      </c>
      <c r="J13" s="342" t="s">
        <v>361</v>
      </c>
      <c r="K13" s="342" t="s">
        <v>358</v>
      </c>
      <c r="L13" s="342" t="s">
        <v>362</v>
      </c>
      <c r="M13" s="342" t="s">
        <v>364</v>
      </c>
      <c r="N13" s="342" t="s">
        <v>365</v>
      </c>
      <c r="O13" s="329" t="s">
        <v>405</v>
      </c>
    </row>
    <row r="14" spans="1:15" x14ac:dyDescent="0.2">
      <c r="A14" s="128" t="s">
        <v>338</v>
      </c>
      <c r="B14" s="327">
        <v>11142928.719999999</v>
      </c>
      <c r="C14" s="327">
        <v>14319137</v>
      </c>
      <c r="D14" s="263">
        <v>14319137</v>
      </c>
      <c r="E14" s="263">
        <v>5530286.709999999</v>
      </c>
      <c r="F14" s="263">
        <v>106.7</v>
      </c>
      <c r="G14" s="263">
        <v>38.621648148208926</v>
      </c>
      <c r="H14" s="263">
        <v>215940</v>
      </c>
      <c r="I14" s="263">
        <v>206050</v>
      </c>
      <c r="J14" s="263">
        <v>0</v>
      </c>
      <c r="K14" s="263">
        <v>0</v>
      </c>
      <c r="L14" s="263">
        <v>14309247</v>
      </c>
      <c r="M14" s="263">
        <v>17870666</v>
      </c>
      <c r="N14" s="263">
        <v>11221542</v>
      </c>
      <c r="O14" s="349">
        <v>11615339</v>
      </c>
    </row>
    <row r="15" spans="1:15" ht="14.45" customHeight="1" x14ac:dyDescent="0.2">
      <c r="A15" s="122" t="s">
        <v>339</v>
      </c>
      <c r="B15" s="328">
        <v>0</v>
      </c>
      <c r="C15" s="328">
        <v>0</v>
      </c>
      <c r="D15" s="264">
        <v>0</v>
      </c>
      <c r="E15" s="264">
        <v>0</v>
      </c>
      <c r="F15" s="264"/>
      <c r="G15" s="264"/>
      <c r="H15" s="264">
        <v>0</v>
      </c>
      <c r="I15" s="264">
        <v>0</v>
      </c>
      <c r="J15" s="264">
        <v>0</v>
      </c>
      <c r="K15" s="264">
        <v>0</v>
      </c>
      <c r="L15" s="264">
        <v>0</v>
      </c>
      <c r="M15" s="264">
        <v>0</v>
      </c>
      <c r="N15" s="264">
        <v>0</v>
      </c>
      <c r="O15" s="350">
        <v>0</v>
      </c>
    </row>
    <row r="16" spans="1:15" x14ac:dyDescent="0.2">
      <c r="A16" s="341" t="s">
        <v>153</v>
      </c>
      <c r="B16" s="133">
        <v>11142928.719999999</v>
      </c>
      <c r="C16" s="133">
        <v>14319137</v>
      </c>
      <c r="D16" s="336">
        <v>14319137</v>
      </c>
      <c r="E16" s="336">
        <v>5530286.709999999</v>
      </c>
      <c r="F16" s="336">
        <v>106.7</v>
      </c>
      <c r="G16" s="336">
        <v>38.621648148208926</v>
      </c>
      <c r="H16" s="336">
        <v>215940</v>
      </c>
      <c r="I16" s="336">
        <v>206050</v>
      </c>
      <c r="J16" s="336">
        <v>0</v>
      </c>
      <c r="K16" s="336">
        <v>0</v>
      </c>
      <c r="L16" s="336">
        <v>14309247</v>
      </c>
      <c r="M16" s="336">
        <v>17870666</v>
      </c>
      <c r="N16" s="336">
        <v>11221542</v>
      </c>
      <c r="O16" s="351">
        <v>11615339</v>
      </c>
    </row>
    <row r="17" spans="1:15" ht="10.15" hidden="1" customHeight="1" x14ac:dyDescent="0.2">
      <c r="H17" s="81"/>
      <c r="I17" s="81"/>
      <c r="J17" s="81"/>
      <c r="K17" s="81"/>
      <c r="L17" s="81"/>
      <c r="M17" s="81"/>
      <c r="N17" s="81"/>
      <c r="O17" s="81"/>
    </row>
    <row r="18" spans="1:15" hidden="1" x14ac:dyDescent="0.2">
      <c r="H18" s="81"/>
      <c r="I18" s="81"/>
      <c r="J18" s="81"/>
      <c r="K18" s="81"/>
      <c r="L18" s="81"/>
      <c r="M18" s="81"/>
      <c r="N18" s="81"/>
      <c r="O18" s="81"/>
    </row>
    <row r="19" spans="1:15" hidden="1" x14ac:dyDescent="0.2">
      <c r="H19" s="81"/>
      <c r="I19" s="81"/>
      <c r="J19" s="81"/>
      <c r="K19" s="81"/>
      <c r="L19" s="81"/>
      <c r="M19" s="81"/>
      <c r="N19" s="81"/>
      <c r="O19" s="81"/>
    </row>
    <row r="20" spans="1:15" hidden="1" x14ac:dyDescent="0.2">
      <c r="H20" s="81"/>
      <c r="I20" s="81"/>
      <c r="J20" s="81"/>
      <c r="K20" s="81"/>
      <c r="L20" s="81"/>
      <c r="M20" s="81"/>
      <c r="N20" s="81"/>
      <c r="O20" s="81"/>
    </row>
    <row r="21" spans="1:15" hidden="1" x14ac:dyDescent="0.2">
      <c r="H21" s="81"/>
      <c r="I21" s="81"/>
      <c r="J21" s="81"/>
      <c r="K21" s="81"/>
      <c r="L21" s="81"/>
      <c r="M21" s="81"/>
      <c r="N21" s="81"/>
      <c r="O21" s="81"/>
    </row>
    <row r="22" spans="1:15" hidden="1" x14ac:dyDescent="0.2">
      <c r="H22" s="81"/>
      <c r="I22" s="81"/>
      <c r="J22" s="81"/>
      <c r="K22" s="81"/>
      <c r="L22" s="81"/>
      <c r="M22" s="81"/>
      <c r="N22" s="81"/>
      <c r="O22" s="81"/>
    </row>
    <row r="23" spans="1:15" hidden="1" x14ac:dyDescent="0.2">
      <c r="H23" s="81"/>
      <c r="I23" s="81"/>
      <c r="J23" s="81"/>
      <c r="K23" s="81"/>
      <c r="L23" s="81"/>
      <c r="M23" s="81"/>
      <c r="N23" s="81"/>
      <c r="O23" s="81"/>
    </row>
    <row r="24" spans="1:15" hidden="1" x14ac:dyDescent="0.2">
      <c r="H24" s="81"/>
      <c r="I24" s="81"/>
      <c r="J24" s="81"/>
      <c r="K24" s="81"/>
      <c r="L24" s="81"/>
      <c r="M24" s="81"/>
      <c r="N24" s="81"/>
      <c r="O24" s="81"/>
    </row>
    <row r="25" spans="1:15" hidden="1" x14ac:dyDescent="0.2">
      <c r="H25" s="81"/>
      <c r="I25" s="81"/>
      <c r="J25" s="81"/>
      <c r="K25" s="81"/>
      <c r="L25" s="81"/>
      <c r="M25" s="81"/>
      <c r="N25" s="81"/>
      <c r="O25" s="81"/>
    </row>
    <row r="26" spans="1:15" hidden="1" x14ac:dyDescent="0.2">
      <c r="H26" s="81"/>
      <c r="I26" s="81"/>
      <c r="J26" s="81"/>
      <c r="K26" s="81"/>
      <c r="L26" s="81"/>
      <c r="M26" s="81"/>
      <c r="N26" s="81"/>
      <c r="O26" s="81"/>
    </row>
    <row r="27" spans="1:15" s="77" customFormat="1" ht="72" hidden="1" x14ac:dyDescent="0.2">
      <c r="A27" s="126" t="s">
        <v>115</v>
      </c>
      <c r="B27" s="281" t="s">
        <v>399</v>
      </c>
      <c r="C27" s="352" t="s">
        <v>267</v>
      </c>
      <c r="D27" s="353" t="s">
        <v>268</v>
      </c>
      <c r="E27" s="281" t="s">
        <v>304</v>
      </c>
      <c r="F27" s="281" t="s">
        <v>269</v>
      </c>
      <c r="G27" s="282" t="s">
        <v>270</v>
      </c>
      <c r="H27" s="353" t="s">
        <v>359</v>
      </c>
      <c r="I27" s="353" t="s">
        <v>360</v>
      </c>
      <c r="J27" s="353" t="s">
        <v>361</v>
      </c>
      <c r="K27" s="353" t="s">
        <v>358</v>
      </c>
      <c r="L27" s="353" t="s">
        <v>362</v>
      </c>
      <c r="M27" s="353" t="s">
        <v>364</v>
      </c>
      <c r="N27" s="353" t="s">
        <v>365</v>
      </c>
      <c r="O27" s="282" t="s">
        <v>405</v>
      </c>
    </row>
    <row r="28" spans="1:15" x14ac:dyDescent="0.2">
      <c r="A28" s="122" t="s">
        <v>340</v>
      </c>
      <c r="B28" s="123">
        <v>9846414.5199999977</v>
      </c>
      <c r="C28" s="123">
        <v>10580265</v>
      </c>
      <c r="D28" s="123">
        <v>10580265</v>
      </c>
      <c r="E28" s="123">
        <v>4975157.1400000006</v>
      </c>
      <c r="F28" s="123">
        <v>100.6</v>
      </c>
      <c r="G28" s="123">
        <v>47.022991768164601</v>
      </c>
      <c r="H28" s="123">
        <v>128643</v>
      </c>
      <c r="I28" s="123">
        <v>190500</v>
      </c>
      <c r="J28" s="123"/>
      <c r="K28" s="123"/>
      <c r="L28" s="123">
        <v>10642122</v>
      </c>
      <c r="M28" s="123">
        <v>10638573</v>
      </c>
      <c r="N28" s="123">
        <v>10894392</v>
      </c>
      <c r="O28" s="123">
        <v>11238189</v>
      </c>
    </row>
    <row r="29" spans="1:15" ht="13.15" customHeight="1" x14ac:dyDescent="0.2">
      <c r="A29" s="122" t="s">
        <v>341</v>
      </c>
      <c r="B29" s="123">
        <v>1196292.72</v>
      </c>
      <c r="C29" s="123">
        <v>3835723</v>
      </c>
      <c r="D29" s="123">
        <v>3835723</v>
      </c>
      <c r="E29" s="123">
        <v>457413.77</v>
      </c>
      <c r="F29" s="123">
        <v>135</v>
      </c>
      <c r="G29" s="123">
        <v>11.925099127335317</v>
      </c>
      <c r="H29" s="123">
        <v>87297</v>
      </c>
      <c r="I29" s="123">
        <v>15550</v>
      </c>
      <c r="J29" s="123"/>
      <c r="K29" s="123"/>
      <c r="L29" s="123">
        <v>3763976</v>
      </c>
      <c r="M29" s="123">
        <v>7232093</v>
      </c>
      <c r="N29" s="123">
        <v>327150</v>
      </c>
      <c r="O29" s="123">
        <v>377150</v>
      </c>
    </row>
    <row r="30" spans="1:15" x14ac:dyDescent="0.2">
      <c r="A30" s="344" t="s">
        <v>154</v>
      </c>
      <c r="B30" s="127">
        <v>11042707.239999998</v>
      </c>
      <c r="C30" s="127">
        <v>14415988</v>
      </c>
      <c r="D30" s="127">
        <v>14415988</v>
      </c>
      <c r="E30" s="127">
        <v>5432570.9100000001</v>
      </c>
      <c r="F30" s="127">
        <v>102.8</v>
      </c>
      <c r="G30" s="127">
        <v>37.68434678219765</v>
      </c>
      <c r="H30" s="127">
        <v>215940</v>
      </c>
      <c r="I30" s="127">
        <v>206050</v>
      </c>
      <c r="J30" s="127"/>
      <c r="K30" s="127"/>
      <c r="L30" s="127">
        <v>14406098</v>
      </c>
      <c r="M30" s="127">
        <v>17870666</v>
      </c>
      <c r="N30" s="127">
        <v>11221542</v>
      </c>
      <c r="O30" s="127">
        <v>11615339</v>
      </c>
    </row>
    <row r="31" spans="1:15" x14ac:dyDescent="0.2">
      <c r="A31" s="64"/>
      <c r="B31" s="130"/>
      <c r="C31" s="130"/>
      <c r="D31" s="130"/>
      <c r="E31" s="130"/>
      <c r="F31" s="130"/>
      <c r="H31" s="138"/>
    </row>
    <row r="32" spans="1:15" x14ac:dyDescent="0.2">
      <c r="A32" s="309" t="s">
        <v>155</v>
      </c>
      <c r="B32" s="308">
        <f>GETPIVOTDATA("[Measures].[Izvršenje za 2022 EUR]",$A$13)-GETPIVOTDATA("[Measures].[Izvršenje za 2022 EUR]",$A$27)</f>
        <v>100221.48000000045</v>
      </c>
      <c r="C32" s="308">
        <f>GETPIVOTDATA("[Measures].[IZVORNI Plan za 2023 EUR]",$A$13)-GETPIVOTDATA("[Measures].[IZVORNI Plan za 2023 EUR]",$A$27)</f>
        <v>-96851</v>
      </c>
      <c r="D32" s="308">
        <f>GETPIVOTDATA("[Measures].[IZVORNI/TEKUĆI Plan za 2023. EUR]",$A$13)-GETPIVOTDATA("[Measures].[IZVORNI/TEKUĆI Plan za 2023. EUR]",$A$27)</f>
        <v>-96851</v>
      </c>
      <c r="E32" s="308">
        <f>GETPIVOTDATA("[Measures].[Izvršenje 01.01-30.06.2023 EUR]",$A$13)-GETPIVOTDATA("[Measures].[Izvršenje 01.01-30.06.2023 EUR]",$A$27)</f>
        <v>97715.799999998882</v>
      </c>
      <c r="F32" s="308">
        <f>IFERROR(E32/B32,)*100</f>
        <v>97.499857316014939</v>
      </c>
      <c r="G32" s="308">
        <f>IFERROR(E32/D32, )*100</f>
        <v>-100.89291798742283</v>
      </c>
      <c r="H32" s="308">
        <f>GETPIVOTDATA("[Measures].[SMANJENJE 2023]",$A$13)-GETPIVOTDATA("[Measures].[SMANJENJE 2023]",$A$27)</f>
        <v>0</v>
      </c>
      <c r="I32" s="308">
        <f>GETPIVOTDATA("[Measures].[POVEĆANJE 2023]",$A$13)-GETPIVOTDATA("[Measures].[POVEĆANJE 2023]",$A$27)</f>
        <v>0</v>
      </c>
      <c r="J32" s="308">
        <f>GETPIVOTDATA("[Measures].[UŠTEDE 2023]",$A$13)-GETPIVOTDATA("[Measures].[UŠTEDE 2023]",$A$27)</f>
        <v>0</v>
      </c>
      <c r="K32" s="308">
        <f>GETPIVOTDATA("[Measures].[NEDOSTATNA SREDSTVA 2023]",$A$13)-GETPIVOTDATA("[Measures].[NEDOSTATNA SREDSTVA 2023]",$A$27)</f>
        <v>0</v>
      </c>
      <c r="L32" s="308">
        <f>GETPIVOTDATA("[Measures].[NOVI PLAN 2023]",$A$13)-GETPIVOTDATA("[Measures].[NOVI PLAN 2023]",$A$27)</f>
        <v>-96851</v>
      </c>
      <c r="M32" s="308">
        <f>GETPIVOTDATA("[Measures].[Projekcija za 2024 EUR]",$A$13)-GETPIVOTDATA("[Measures].[Projekcija za 2024 EUR]",$A$27)</f>
        <v>0</v>
      </c>
      <c r="N32" s="308">
        <f>GETPIVOTDATA("[Measures].[Projekcija za 2025 EUR]",$A$13)-GETPIVOTDATA("[Measures].[Projekcija za 2025 EUR]",$A$27)</f>
        <v>0</v>
      </c>
      <c r="O32" s="308">
        <f>GETPIVOTDATA("[Measures].[Projekcija za 2026 EUR]",$A$13)-GETPIVOTDATA("[Measures].[Projekcija za 2026 EUR]",$A$27)</f>
        <v>0</v>
      </c>
    </row>
    <row r="33" spans="1:15" hidden="1" x14ac:dyDescent="0.2">
      <c r="A33" s="64"/>
      <c r="B33" s="146"/>
      <c r="C33" s="147"/>
      <c r="D33" s="147"/>
      <c r="E33" s="147"/>
      <c r="F33" s="147"/>
    </row>
    <row r="34" spans="1:15" hidden="1" x14ac:dyDescent="0.2">
      <c r="A34" s="64"/>
      <c r="B34" s="146"/>
      <c r="C34" s="147"/>
      <c r="D34" s="147"/>
      <c r="E34" s="147"/>
      <c r="F34" s="147"/>
    </row>
    <row r="35" spans="1:15" ht="12" customHeight="1" x14ac:dyDescent="0.2">
      <c r="A35" s="64"/>
      <c r="B35" s="146"/>
      <c r="C35" s="147"/>
      <c r="D35" s="147"/>
      <c r="E35" s="147"/>
      <c r="F35" s="147"/>
    </row>
    <row r="36" spans="1:15" ht="12" customHeight="1" x14ac:dyDescent="0.2">
      <c r="A36" s="374" t="s">
        <v>416</v>
      </c>
      <c r="B36" s="374"/>
      <c r="C36" s="374"/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</row>
    <row r="37" spans="1:15" ht="12" customHeight="1" x14ac:dyDescent="0.2">
      <c r="A37" s="64"/>
      <c r="B37" s="146"/>
      <c r="C37" s="147"/>
      <c r="D37" s="147"/>
      <c r="E37" s="147"/>
      <c r="F37" s="147"/>
    </row>
    <row r="38" spans="1:15" ht="44.25" customHeight="1" x14ac:dyDescent="0.2">
      <c r="A38" s="371"/>
      <c r="B38" s="373" t="s">
        <v>412</v>
      </c>
      <c r="C38" s="130"/>
      <c r="D38" s="373" t="s">
        <v>411</v>
      </c>
      <c r="E38" s="130"/>
      <c r="F38" s="130"/>
      <c r="H38" s="373" t="s">
        <v>363</v>
      </c>
      <c r="I38" s="373"/>
      <c r="J38" s="373" t="s">
        <v>395</v>
      </c>
      <c r="K38" s="373" t="s">
        <v>396</v>
      </c>
      <c r="L38" s="373" t="s">
        <v>411</v>
      </c>
      <c r="M38" s="373" t="s">
        <v>410</v>
      </c>
      <c r="N38" s="373" t="s">
        <v>398</v>
      </c>
      <c r="O38" s="373" t="s">
        <v>408</v>
      </c>
    </row>
    <row r="39" spans="1:15" ht="48" x14ac:dyDescent="0.2">
      <c r="A39" s="372"/>
      <c r="B39" s="373" t="s">
        <v>325</v>
      </c>
      <c r="C39" s="303" t="s">
        <v>345</v>
      </c>
      <c r="D39" s="373"/>
      <c r="E39" s="304" t="s">
        <v>327</v>
      </c>
      <c r="F39" s="202" t="s">
        <v>334</v>
      </c>
      <c r="G39" s="202" t="s">
        <v>335</v>
      </c>
      <c r="H39" s="302" t="s">
        <v>393</v>
      </c>
      <c r="I39" s="302" t="s">
        <v>394</v>
      </c>
      <c r="J39" s="373"/>
      <c r="K39" s="373"/>
      <c r="L39" s="373" t="s">
        <v>362</v>
      </c>
      <c r="M39" s="373"/>
      <c r="N39" s="373"/>
      <c r="O39" s="373"/>
    </row>
    <row r="40" spans="1:15" x14ac:dyDescent="0.2">
      <c r="A40" s="302"/>
      <c r="B40" s="305" t="s">
        <v>328</v>
      </c>
      <c r="C40" s="204" t="s">
        <v>329</v>
      </c>
      <c r="D40" s="305" t="s">
        <v>329</v>
      </c>
      <c r="E40" s="204" t="s">
        <v>331</v>
      </c>
      <c r="F40" s="278" t="s">
        <v>336</v>
      </c>
      <c r="G40" s="278" t="s">
        <v>333</v>
      </c>
      <c r="H40" s="305" t="s">
        <v>330</v>
      </c>
      <c r="I40" s="305" t="s">
        <v>331</v>
      </c>
      <c r="J40" s="305" t="s">
        <v>366</v>
      </c>
      <c r="K40" s="305" t="s">
        <v>400</v>
      </c>
      <c r="L40" s="305" t="s">
        <v>329</v>
      </c>
      <c r="M40" s="305" t="s">
        <v>330</v>
      </c>
      <c r="N40" s="305" t="s">
        <v>331</v>
      </c>
      <c r="O40" s="305" t="s">
        <v>366</v>
      </c>
    </row>
    <row r="41" spans="1:15" ht="10.15" hidden="1" customHeight="1" x14ac:dyDescent="0.2">
      <c r="B41" s="61"/>
      <c r="C41" s="61"/>
      <c r="D41" s="61"/>
      <c r="E41" s="61"/>
    </row>
    <row r="42" spans="1:15" ht="10.15" hidden="1" customHeight="1" x14ac:dyDescent="0.2">
      <c r="B42" s="61"/>
      <c r="C42" s="61"/>
      <c r="D42" s="61"/>
      <c r="E42" s="61"/>
    </row>
    <row r="43" spans="1:15" ht="10.15" hidden="1" customHeight="1" x14ac:dyDescent="0.2">
      <c r="B43" s="61"/>
      <c r="C43" s="61"/>
      <c r="D43" s="61"/>
      <c r="E43" s="61"/>
    </row>
    <row r="44" spans="1:15" s="77" customFormat="1" ht="10.15" hidden="1" customHeight="1" x14ac:dyDescent="0.2">
      <c r="A44" s="120" t="s">
        <v>311</v>
      </c>
      <c r="B44" s="121" t="s">
        <v>399</v>
      </c>
      <c r="C44" s="121" t="s">
        <v>267</v>
      </c>
      <c r="D44" s="306" t="s">
        <v>268</v>
      </c>
      <c r="E44" s="121" t="s">
        <v>304</v>
      </c>
      <c r="F44" s="283" t="s">
        <v>269</v>
      </c>
      <c r="G44" s="283" t="s">
        <v>270</v>
      </c>
      <c r="H44" s="121" t="s">
        <v>359</v>
      </c>
      <c r="I44" s="121" t="s">
        <v>360</v>
      </c>
      <c r="J44" s="121" t="s">
        <v>361</v>
      </c>
      <c r="K44" s="121" t="s">
        <v>358</v>
      </c>
      <c r="L44" s="121" t="s">
        <v>362</v>
      </c>
      <c r="M44" s="121" t="s">
        <v>364</v>
      </c>
      <c r="N44" s="121" t="s">
        <v>365</v>
      </c>
      <c r="O44" s="121" t="s">
        <v>405</v>
      </c>
    </row>
    <row r="45" spans="1:15" ht="24" x14ac:dyDescent="0.2">
      <c r="A45" s="122" t="s">
        <v>342</v>
      </c>
      <c r="B45" s="123">
        <v>0</v>
      </c>
      <c r="C45" s="123">
        <v>0</v>
      </c>
      <c r="D45" s="123">
        <v>0</v>
      </c>
      <c r="E45" s="123">
        <v>0</v>
      </c>
      <c r="F45" s="123"/>
      <c r="G45" s="123"/>
      <c r="H45" s="123">
        <v>0</v>
      </c>
      <c r="I45" s="123">
        <v>0</v>
      </c>
      <c r="J45" s="123">
        <v>0</v>
      </c>
      <c r="K45" s="123">
        <v>0</v>
      </c>
      <c r="L45" s="123">
        <v>0</v>
      </c>
      <c r="M45" s="123">
        <v>0</v>
      </c>
      <c r="N45" s="123">
        <v>0</v>
      </c>
      <c r="O45" s="123">
        <v>0</v>
      </c>
    </row>
    <row r="46" spans="1:15" hidden="1" x14ac:dyDescent="0.2">
      <c r="B46" s="61"/>
      <c r="C46" s="61"/>
      <c r="D46" s="61"/>
      <c r="E46" s="61"/>
      <c r="H46" s="138"/>
    </row>
    <row r="47" spans="1:15" hidden="1" x14ac:dyDescent="0.2">
      <c r="B47" s="61"/>
      <c r="C47" s="61"/>
      <c r="D47" s="61"/>
      <c r="E47" s="61"/>
      <c r="H47" s="138"/>
    </row>
    <row r="48" spans="1:15" hidden="1" x14ac:dyDescent="0.2">
      <c r="B48" s="61"/>
      <c r="C48" s="61"/>
      <c r="D48" s="61"/>
      <c r="E48" s="61"/>
      <c r="H48" s="138"/>
    </row>
    <row r="49" spans="1:15" ht="72" hidden="1" x14ac:dyDescent="0.2">
      <c r="A49" s="120" t="s">
        <v>115</v>
      </c>
      <c r="B49" s="121" t="s">
        <v>399</v>
      </c>
      <c r="C49" s="121" t="s">
        <v>267</v>
      </c>
      <c r="D49" s="306" t="s">
        <v>268</v>
      </c>
      <c r="E49" s="121" t="s">
        <v>304</v>
      </c>
      <c r="F49" s="283" t="s">
        <v>269</v>
      </c>
      <c r="G49" s="283" t="s">
        <v>270</v>
      </c>
      <c r="H49" s="121" t="s">
        <v>359</v>
      </c>
      <c r="I49" s="121" t="s">
        <v>360</v>
      </c>
      <c r="J49" s="121" t="s">
        <v>361</v>
      </c>
      <c r="K49" s="121" t="s">
        <v>358</v>
      </c>
      <c r="L49" s="121" t="s">
        <v>362</v>
      </c>
      <c r="M49" s="121" t="s">
        <v>364</v>
      </c>
      <c r="N49" s="121" t="s">
        <v>365</v>
      </c>
      <c r="O49" s="121" t="s">
        <v>405</v>
      </c>
    </row>
    <row r="50" spans="1:15" ht="24" x14ac:dyDescent="0.2">
      <c r="A50" s="122" t="s">
        <v>343</v>
      </c>
      <c r="B50" s="123">
        <v>0</v>
      </c>
      <c r="C50" s="123">
        <v>0</v>
      </c>
      <c r="D50" s="123">
        <v>0</v>
      </c>
      <c r="E50" s="123">
        <v>0</v>
      </c>
      <c r="F50" s="123"/>
      <c r="G50" s="123"/>
      <c r="H50" s="123">
        <v>0</v>
      </c>
      <c r="I50" s="123">
        <v>0</v>
      </c>
      <c r="J50" s="123">
        <v>0</v>
      </c>
      <c r="K50" s="123">
        <v>0</v>
      </c>
      <c r="L50" s="123">
        <v>0</v>
      </c>
      <c r="M50" s="123">
        <v>0</v>
      </c>
      <c r="N50" s="123">
        <v>0</v>
      </c>
      <c r="O50" s="123">
        <v>0</v>
      </c>
    </row>
    <row r="51" spans="1:15" hidden="1" x14ac:dyDescent="0.2">
      <c r="B51" s="61"/>
      <c r="C51" s="61"/>
      <c r="D51" s="61"/>
      <c r="E51" s="61"/>
      <c r="F51" s="147"/>
      <c r="H51" s="138"/>
    </row>
    <row r="52" spans="1:15" hidden="1" x14ac:dyDescent="0.2">
      <c r="B52" s="61"/>
      <c r="C52" s="61"/>
      <c r="D52" s="61"/>
      <c r="E52" s="61"/>
      <c r="F52" s="147"/>
      <c r="H52" s="138"/>
    </row>
    <row r="53" spans="1:15" hidden="1" x14ac:dyDescent="0.2">
      <c r="B53" s="61"/>
      <c r="C53" s="61"/>
      <c r="D53" s="61"/>
      <c r="E53" s="61"/>
      <c r="F53" s="147"/>
      <c r="H53" s="138"/>
    </row>
    <row r="54" spans="1:15" ht="96" hidden="1" x14ac:dyDescent="0.2">
      <c r="A54" s="120" t="s">
        <v>115</v>
      </c>
      <c r="B54" s="121" t="s">
        <v>402</v>
      </c>
      <c r="C54" s="121" t="s">
        <v>271</v>
      </c>
      <c r="D54" s="121" t="s">
        <v>272</v>
      </c>
      <c r="E54" s="121" t="s">
        <v>273</v>
      </c>
      <c r="F54" s="283" t="s">
        <v>274</v>
      </c>
      <c r="G54" s="283" t="s">
        <v>275</v>
      </c>
      <c r="H54" s="121" t="s">
        <v>368</v>
      </c>
      <c r="I54" s="121" t="s">
        <v>369</v>
      </c>
      <c r="J54" s="121" t="s">
        <v>370</v>
      </c>
      <c r="K54" s="121" t="s">
        <v>371</v>
      </c>
      <c r="L54" s="121" t="s">
        <v>379</v>
      </c>
      <c r="M54" s="121" t="s">
        <v>374</v>
      </c>
      <c r="N54" s="121" t="s">
        <v>373</v>
      </c>
      <c r="O54" s="121" t="s">
        <v>406</v>
      </c>
    </row>
    <row r="55" spans="1:15" x14ac:dyDescent="0.2">
      <c r="A55" s="122" t="s">
        <v>132</v>
      </c>
      <c r="B55" s="123">
        <v>0</v>
      </c>
      <c r="C55" s="123">
        <v>96851</v>
      </c>
      <c r="D55" s="123">
        <v>96851</v>
      </c>
      <c r="E55" s="123">
        <v>4645.3</v>
      </c>
      <c r="F55" s="123">
        <v>4.5999999999999996</v>
      </c>
      <c r="G55" s="123">
        <v>4.796336640819403</v>
      </c>
      <c r="H55" s="123"/>
      <c r="I55" s="123"/>
      <c r="J55" s="123"/>
      <c r="K55" s="123"/>
      <c r="L55" s="123">
        <v>96851</v>
      </c>
      <c r="M55" s="123">
        <v>0</v>
      </c>
      <c r="N55" s="123">
        <v>0</v>
      </c>
      <c r="O55" s="123">
        <v>0</v>
      </c>
    </row>
    <row r="56" spans="1:15" hidden="1" x14ac:dyDescent="0.2">
      <c r="B56" s="61"/>
      <c r="C56" s="61"/>
      <c r="D56" s="61"/>
      <c r="E56" s="61"/>
      <c r="G56" s="123"/>
      <c r="H56" s="138"/>
    </row>
    <row r="57" spans="1:15" ht="96" hidden="1" x14ac:dyDescent="0.2">
      <c r="A57" s="120" t="s">
        <v>115</v>
      </c>
      <c r="B57" s="121" t="s">
        <v>403</v>
      </c>
      <c r="C57" s="121" t="s">
        <v>276</v>
      </c>
      <c r="D57" s="121" t="s">
        <v>277</v>
      </c>
      <c r="E57" s="121" t="s">
        <v>278</v>
      </c>
      <c r="F57" s="283" t="s">
        <v>307</v>
      </c>
      <c r="G57" s="283" t="s">
        <v>279</v>
      </c>
      <c r="H57" s="121" t="s">
        <v>375</v>
      </c>
      <c r="I57" s="121" t="s">
        <v>376</v>
      </c>
      <c r="J57" s="121" t="s">
        <v>377</v>
      </c>
      <c r="K57" s="121" t="s">
        <v>378</v>
      </c>
      <c r="L57" s="121" t="s">
        <v>372</v>
      </c>
      <c r="M57" s="121" t="s">
        <v>380</v>
      </c>
      <c r="N57" s="121" t="s">
        <v>381</v>
      </c>
      <c r="O57" s="121" t="s">
        <v>407</v>
      </c>
    </row>
    <row r="58" spans="1:15" x14ac:dyDescent="0.2">
      <c r="A58" s="122" t="s">
        <v>133</v>
      </c>
      <c r="B58" s="123">
        <v>100221.48</v>
      </c>
      <c r="C58" s="123">
        <v>0</v>
      </c>
      <c r="D58" s="123">
        <v>0</v>
      </c>
      <c r="E58" s="123">
        <v>0</v>
      </c>
      <c r="F58" s="123"/>
      <c r="G58" s="123"/>
      <c r="H58" s="123">
        <v>0</v>
      </c>
      <c r="I58" s="123"/>
      <c r="J58" s="123"/>
      <c r="K58" s="123"/>
      <c r="L58" s="123">
        <v>0</v>
      </c>
      <c r="M58" s="123">
        <v>0</v>
      </c>
      <c r="N58" s="123">
        <v>0</v>
      </c>
      <c r="O58" s="123">
        <v>0</v>
      </c>
    </row>
    <row r="59" spans="1:15" hidden="1" x14ac:dyDescent="0.2">
      <c r="B59" s="61"/>
      <c r="C59" s="61"/>
      <c r="D59" s="61"/>
      <c r="E59" s="61"/>
      <c r="H59" s="138"/>
    </row>
    <row r="60" spans="1:15" hidden="1" x14ac:dyDescent="0.2">
      <c r="A60" s="62"/>
      <c r="E60" s="61"/>
      <c r="F60" s="149"/>
      <c r="H60" s="138"/>
    </row>
    <row r="61" spans="1:15" x14ac:dyDescent="0.2">
      <c r="A61" s="62"/>
      <c r="E61" s="61"/>
      <c r="F61" s="149"/>
      <c r="H61" s="138"/>
    </row>
    <row r="62" spans="1:15" x14ac:dyDescent="0.2">
      <c r="A62" s="307" t="s">
        <v>156</v>
      </c>
      <c r="B62" s="308">
        <f>GETPIVOTDATA("[Measures].[Izvršenje za 2022 EUR]",$A$44,"[BazaZaUpit].[Konto Broj i Naziv 1]","[BazaZaUpit].[Konto Broj i Naziv 1].&amp;[8 Primici od financijske imovine i zaduživanja]")-GETPIVOTDATA("[Measures].[Izvršenje za 2022 EUR]",$A$49,"[BazaZaUpit].[Konto Broj i Naziv 1]","[BazaZaUpit].[Konto Broj i Naziv 1].&amp;[5 Izdaci za financijsku imovinu i otplate zajmova]")+GETPIVOTDATA("[Measures].[Izvršenje za 2022 EUR 9211 Prij. sred. iz Preth.]",$A$54,"[BazaZaUpit].[Konto Broj i Naziv 4]","[BazaZaUpit].[Konto Broj i Naziv 4].&amp;[9211 PRIJENOS SREDSTAVA IZ PRETHODNE GODINE]")-GETPIVOTDATA("[Measures].[Izvršenje za 2022 EUR 9212 Prij. sred. u Sljed. god.]",$A$57,"[BazaZaUpit].[Konto Broj i Naziv 4]","[BazaZaUpit].[Konto Broj i Naziv 4].&amp;[9212 PRIJENOS SREDSTAVA U SLJEDEĆU GODINU]")</f>
        <v>-100221.48</v>
      </c>
      <c r="C62" s="308">
        <f>GETPIVOTDATA("[Measures].[IZVORNI Plan za 2023 EUR]",$A$44,"[BazaZaUpit].[Konto Broj i Naziv 1]","[BazaZaUpit].[Konto Broj i Naziv 1].&amp;[8 Primici od financijske imovine i zaduživanja]")-GETPIVOTDATA("[Measures].[IZVORNI Plan za 2023 EUR]",$A$49,"[BazaZaUpit].[Konto Broj i Naziv 1]","[BazaZaUpit].[Konto Broj i Naziv 1].&amp;[5 Izdaci za financijsku imovinu i otplate zajmova]")+GETPIVOTDATA("[Measures].[IZVORNI Plan za 2023 EUR 9211 Prij. sred. iz Preth.]",$A$54,"[BazaZaUpit].[Konto Broj i Naziv 4]","[BazaZaUpit].[Konto Broj i Naziv 4].&amp;[9211 PRIJENOS SREDSTAVA IZ PRETHODNE GODINE]")-GETPIVOTDATA("[Measures].[IZVORNI Plan za 2023 EUR 9212 Prij. sred. u Sljed. god.]",$A$57,"[BazaZaUpit].[Konto Broj i Naziv 4]","[BazaZaUpit].[Konto Broj i Naziv 4].&amp;[9212 PRIJENOS SREDSTAVA U SLJEDEĆU GODINU]")</f>
        <v>96851</v>
      </c>
      <c r="D62" s="308">
        <f>GETPIVOTDATA("[Measures].[IZVORNI/TEKUĆI Plan za 2023. EUR]",$A$44,"[BazaZaUpit].[Konto Broj i Naziv 1]","[BazaZaUpit].[Konto Broj i Naziv 1].&amp;[8 Primici od financijske imovine i zaduživanja]")-GETPIVOTDATA("[Measures].[IZVORNI/TEKUĆI Plan za 2023. EUR]",$A$49,"[BazaZaUpit].[Konto Broj i Naziv 1]","[BazaZaUpit].[Konto Broj i Naziv 1].&amp;[5 Izdaci za financijsku imovinu i otplate zajmova]")+GETPIVOTDATA("[Measures].[IZVORNI/TEKUĆI Plan za 2023. EUR 9211 Prij. sred. iz Preth.]",$A$54,"[BazaZaUpit].[Konto Broj i Naziv 4]","[BazaZaUpit].[Konto Broj i Naziv 4].&amp;[9211 PRIJENOS SREDSTAVA IZ PRETHODNE GODINE]")-GETPIVOTDATA("[Measures].[IZVORNI/TEKUĆI Plan za 2023. EUR 9212 Prij. sred. u Sljed. god.]",$A$57,"[BazaZaUpit].[Konto Broj i Naziv 4]","[BazaZaUpit].[Konto Broj i Naziv 4].&amp;[9212 PRIJENOS SREDSTAVA U SLJEDEĆU GODINU]")</f>
        <v>96851</v>
      </c>
      <c r="E62" s="308">
        <f>GETPIVOTDATA("[Measures].[Izvršenje 01.01-30.06.2023 EUR]",$A$44,"[BazaZaUpit].[Konto Broj i Naziv 1]","[BazaZaUpit].[Konto Broj i Naziv 1].&amp;[8 Primici od financijske imovine i zaduživanja]")-GETPIVOTDATA("[Measures].[Izvršenje 01.01-30.06.2023 EUR]",$A$49,"[BazaZaUpit].[Konto Broj i Naziv 1]","[BazaZaUpit].[Konto Broj i Naziv 1].&amp;[5 Izdaci za financijsku imovinu i otplate zajmova]")+GETPIVOTDATA("[Measures].[Izvršenje 01.01-30.06.2023. EUR 9211 Prij. sred. iz Preth.]",$A$54,"[BazaZaUpit].[Konto Broj i Naziv 4]","[BazaZaUpit].[Konto Broj i Naziv 4].&amp;[9211 PRIJENOS SREDSTAVA IZ PRETHODNE GODINE]")-GETPIVOTDATA("[Measures].[Izvršenje 01.01-30.06.2023. EUR 9212 Prij. sred. u Sljed. god.]",$A$57,"[BazaZaUpit].[Konto Broj i Naziv 4]","[BazaZaUpit].[Konto Broj i Naziv 4].&amp;[9212 PRIJENOS SREDSTAVA U SLJEDEĆU GODINU]")</f>
        <v>4645.3</v>
      </c>
      <c r="F62" s="308">
        <f>IFERROR(E62/D62*100,0)</f>
        <v>4.796336640819403</v>
      </c>
      <c r="G62" s="308">
        <f>IFERROR(E62/D62,1)*100</f>
        <v>4.796336640819403</v>
      </c>
      <c r="H62" s="308">
        <f>GETPIVOTDATA("[Measures].[SMANJENJE 2023]",$A$44,"[BazaZaUpit].[Konto Broj i Naziv 1]","[BazaZaUpit].[Konto Broj i Naziv 1].&amp;[8 Primici od financijske imovine i zaduživanja]")-GETPIVOTDATA("[Measures].[SMANJENJE 2023]",$A$49,"[BazaZaUpit].[Konto Broj i Naziv 1]","[BazaZaUpit].[Konto Broj i Naziv 1].&amp;[5 Izdaci za financijsku imovinu i otplate zajmova]")+GETPIVOTDATA("[Measures].[SMANJENJE 2023 Prij. sred. iz Preth.]",$A$54,"[BazaZaUpit].[Konto Broj i Naziv 4]","[BazaZaUpit].[Konto Broj i Naziv 4].&amp;[9211 PRIJENOS SREDSTAVA IZ PRETHODNE GODINE]")-GETPIVOTDATA("[Measures].[SMANJENJE 2023 Prij. sred. u Sljed. god.]",$A$57,"[BazaZaUpit].[Konto Broj i Naziv 4]","[BazaZaUpit].[Konto Broj i Naziv 4].&amp;[9212 PRIJENOS SREDSTAVA U SLJEDEĆU GODINU]")</f>
        <v>0</v>
      </c>
      <c r="I62" s="308">
        <f>GETPIVOTDATA("[Measures].[POVEĆANJE 2023]",$A$44,"[BazaZaUpit].[Konto Broj i Naziv 1]","[BazaZaUpit].[Konto Broj i Naziv 1].&amp;[8 Primici od financijske imovine i zaduživanja]")-GETPIVOTDATA("[Measures].[POVEĆANJE 2023]",$A$49,"[BazaZaUpit].[Konto Broj i Naziv 1]","[BazaZaUpit].[Konto Broj i Naziv 1].&amp;[5 Izdaci za financijsku imovinu i otplate zajmova]")+GETPIVOTDATA("[Measures].[POVEĆANJE 2023 Prij. sred. iz Preth.]",$A$54,"[BazaZaUpit].[Konto Broj i Naziv 4]","[BazaZaUpit].[Konto Broj i Naziv 4].&amp;[9211 PRIJENOS SREDSTAVA IZ PRETHODNE GODINE]")-GETPIVOTDATA("[Measures].[POVEĆANJE 2023 Prij. sred. u Sljed. god.]",$A$57,"[BazaZaUpit].[Konto Broj i Naziv 4]","[BazaZaUpit].[Konto Broj i Naziv 4].&amp;[9212 PRIJENOS SREDSTAVA U SLJEDEĆU GODINU]")</f>
        <v>0</v>
      </c>
      <c r="J62" s="308">
        <f>GETPIVOTDATA("[Measures].[UŠTEDE 2023]",$A$44,"[BazaZaUpit].[Konto Broj i Naziv 1]","[BazaZaUpit].[Konto Broj i Naziv 1].&amp;[8 Primici od financijske imovine i zaduživanja]")-GETPIVOTDATA("[Measures].[UŠTEDE 2023]",$A$49,"[BazaZaUpit].[Konto Broj i Naziv 1]","[BazaZaUpit].[Konto Broj i Naziv 1].&amp;[5 Izdaci za financijsku imovinu i otplate zajmova]")+GETPIVOTDATA("[Measures].[UŠTEDE 2023 Prij. sred. iz Preth.]",$A$54,"[BazaZaUpit].[Konto Broj i Naziv 4]","[BazaZaUpit].[Konto Broj i Naziv 4].&amp;[9211 PRIJENOS SREDSTAVA IZ PRETHODNE GODINE]")-GETPIVOTDATA("[Measures].[UŠTEDE 2023 Prij. sred. u Sljed. god.]",$A$57,"[BazaZaUpit].[Konto Broj i Naziv 4]","[BazaZaUpit].[Konto Broj i Naziv 4].&amp;[9212 PRIJENOS SREDSTAVA U SLJEDEĆU GODINU]")</f>
        <v>0</v>
      </c>
      <c r="K62" s="308">
        <f>GETPIVOTDATA("[Measures].[NEDOSTATNA SREDSTVA 2023]",$A$44,"[BazaZaUpit].[Konto Broj i Naziv 1]","[BazaZaUpit].[Konto Broj i Naziv 1].&amp;[8 Primici od financijske imovine i zaduživanja]")-GETPIVOTDATA("[Measures].[NEDOSTATNA SREDSTVA 2023]",$A$49,"[BazaZaUpit].[Konto Broj i Naziv 1]","[BazaZaUpit].[Konto Broj i Naziv 1].&amp;[5 Izdaci za financijsku imovinu i otplate zajmova]")+GETPIVOTDATA("[Measures].[NEDOSTATNA SREDSTVA 2023 Prij. sred. iz Preth.]",$A$54,"[BazaZaUpit].[Konto Broj i Naziv 4]","[BazaZaUpit].[Konto Broj i Naziv 4].&amp;[9211 PRIJENOS SREDSTAVA IZ PRETHODNE GODINE]")-GETPIVOTDATA("[Measures].[NEDOSTATNA SREDSTVA 2023 Prij. sred. u Sljed. god.]",$A$57,"[BazaZaUpit].[Konto Broj i Naziv 4]","[BazaZaUpit].[Konto Broj i Naziv 4].&amp;[9212 PRIJENOS SREDSTAVA U SLJEDEĆU GODINU]")</f>
        <v>0</v>
      </c>
      <c r="L62" s="308">
        <f>GETPIVOTDATA("[Measures].[NOVI PLAN 2023]",$A$44,"[BazaZaUpit].[Konto Broj i Naziv 1]","[BazaZaUpit].[Konto Broj i Naziv 1].&amp;[8 Primici od financijske imovine i zaduživanja]")-GETPIVOTDATA("[Measures].[NOVI PLAN 2023]",$A$49,"[BazaZaUpit].[Konto Broj i Naziv 1]","[BazaZaUpit].[Konto Broj i Naziv 1].&amp;[5 Izdaci za financijsku imovinu i otplate zajmova]")+GETPIVOTDATA("[Measures].[NOVI PLAN 2023 Prij. sred. iz Preth.]",$A$54,"[BazaZaUpit].[Konto Broj i Naziv 4]","[BazaZaUpit].[Konto Broj i Naziv 4].&amp;[9211 PRIJENOS SREDSTAVA IZ PRETHODNE GODINE]")-GETPIVOTDATA("[Measures].[NOVI PLAN 2023 Prij. sred. u Sljed. god.]",$A$57,"[BazaZaUpit].[Konto Broj i Naziv 4]","[BazaZaUpit].[Konto Broj i Naziv 4].&amp;[9212 PRIJENOS SREDSTAVA U SLJEDEĆU GODINU]")</f>
        <v>96851</v>
      </c>
      <c r="M62" s="308">
        <f>GETPIVOTDATA("[Measures].[Projekcija za 2024 EUR]",$A$44,"[BazaZaUpit].[Konto Broj i Naziv 1]","[BazaZaUpit].[Konto Broj i Naziv 1].&amp;[8 Primici od financijske imovine i zaduživanja]")-GETPIVOTDATA("[Measures].[Projekcija za 2024 EUR]",$A$49,"[BazaZaUpit].[Konto Broj i Naziv 1]","[BazaZaUpit].[Konto Broj i Naziv 1].&amp;[5 Izdaci za financijsku imovinu i otplate zajmova]")+GETPIVOTDATA("[Measures].[Plan za 2024 EUR 9211 Prij. sred. iz Preth.]",$A$54,"[BazaZaUpit].[Konto Broj i Naziv 4]","[BazaZaUpit].[Konto Broj i Naziv 4].&amp;[9211 PRIJENOS SREDSTAVA IZ PRETHODNE GODINE]")-GETPIVOTDATA("[Measures].[Plan za 2024 EUR 9212 Prij. sred. u Sljed. god.]",$A$57,"[BazaZaUpit].[Konto Broj i Naziv 4]","[BazaZaUpit].[Konto Broj i Naziv 4].&amp;[9212 PRIJENOS SREDSTAVA U SLJEDEĆU GODINU]")</f>
        <v>0</v>
      </c>
      <c r="N62" s="308">
        <f>GETPIVOTDATA("[Measures].[Projekcija za 2025 EUR]",$A$44,"[BazaZaUpit].[Konto Broj i Naziv 1]","[BazaZaUpit].[Konto Broj i Naziv 1].&amp;[8 Primici od financijske imovine i zaduživanja]")-GETPIVOTDATA("[Measures].[Projekcija za 2025 EUR]",$A$49,"[BazaZaUpit].[Konto Broj i Naziv 1]","[BazaZaUpit].[Konto Broj i Naziv 1].&amp;[5 Izdaci za financijsku imovinu i otplate zajmova]")+GETPIVOTDATA("[Measures].[Projekcija za 2025 EUR 9211 Prij. sred. iz Preth.]",$A$54,"[BazaZaUpit].[Konto Broj i Naziv 4]","[BazaZaUpit].[Konto Broj i Naziv 4].&amp;[9211 PRIJENOS SREDSTAVA IZ PRETHODNE GODINE]")-GETPIVOTDATA("[Measures].[Projekcija za 2025 EUR 9212 Prij. sred. u Sljed. god.]",$A$57,"[BazaZaUpit].[Konto Broj i Naziv 4]","[BazaZaUpit].[Konto Broj i Naziv 4].&amp;[9212 PRIJENOS SREDSTAVA U SLJEDEĆU GODINU]")</f>
        <v>0</v>
      </c>
      <c r="O62" s="308">
        <f>GETPIVOTDATA("[Measures].[Projekcija za 2026 EUR]",$A$44,"[BazaZaUpit].[Konto Broj i Naziv 1]","[BazaZaUpit].[Konto Broj i Naziv 1].&amp;[8 Primici od financijske imovine i zaduživanja]")-GETPIVOTDATA("[Measures].[Projekcija za 2026 EUR]",$A$49,"[BazaZaUpit].[Konto Broj i Naziv 1]","[BazaZaUpit].[Konto Broj i Naziv 1].&amp;[5 Izdaci za financijsku imovinu i otplate zajmova]")+GETPIVOTDATA("[Measures].[Projekcija za 2026 EUR 9211 Prij. sred. iz Preth.]",$A$54,"[BazaZaUpit].[Konto Broj i Naziv 4]","[BazaZaUpit].[Konto Broj i Naziv 4].&amp;[9211 PRIJENOS SREDSTAVA IZ PRETHODNE GODINE]")-GETPIVOTDATA("[Measures].[Projekcija za 2026 EUR 9212 Prij. sred. u Sljed. god.]",$A$57,"[BazaZaUpit].[Konto Broj i Naziv 4]","[BazaZaUpit].[Konto Broj i Naziv 4].&amp;[9212 PRIJENOS SREDSTAVA U SLJEDEĆU GODINU]")</f>
        <v>0</v>
      </c>
    </row>
    <row r="63" spans="1:15" x14ac:dyDescent="0.2">
      <c r="A63" s="307" t="s">
        <v>157</v>
      </c>
      <c r="B63" s="308">
        <f>B32+B62</f>
        <v>4.5110937207937241E-10</v>
      </c>
      <c r="C63" s="308">
        <f>C32+C62</f>
        <v>0</v>
      </c>
      <c r="D63" s="308">
        <f>D32+D62</f>
        <v>0</v>
      </c>
      <c r="E63" s="308">
        <f>E32+E62</f>
        <v>102361.09999999889</v>
      </c>
      <c r="F63" s="308">
        <f>IFERROR(E63/D63*100,0)</f>
        <v>0</v>
      </c>
      <c r="G63" s="308">
        <f>IFERROR(E63/D63,1)*100</f>
        <v>100</v>
      </c>
      <c r="H63" s="308">
        <f>H62+H32</f>
        <v>0</v>
      </c>
      <c r="I63" s="308">
        <f>I62+I32</f>
        <v>0</v>
      </c>
      <c r="J63" s="308">
        <f>J62+J32</f>
        <v>0</v>
      </c>
      <c r="K63" s="308">
        <f>K62+K32</f>
        <v>0</v>
      </c>
      <c r="L63" s="308">
        <f>L62+L32</f>
        <v>0</v>
      </c>
      <c r="M63" s="308">
        <f>M32+M62</f>
        <v>0</v>
      </c>
      <c r="N63" s="308">
        <f>N32+N62</f>
        <v>0</v>
      </c>
      <c r="O63" s="308">
        <f>O32+O62</f>
        <v>0</v>
      </c>
    </row>
    <row r="64" spans="1:15" x14ac:dyDescent="0.2">
      <c r="A64" s="148"/>
      <c r="B64" s="149"/>
      <c r="C64" s="149"/>
      <c r="D64" s="149"/>
      <c r="E64" s="149"/>
      <c r="F64" s="149"/>
    </row>
    <row r="65" spans="1:6" x14ac:dyDescent="0.2">
      <c r="A65" s="150"/>
      <c r="B65" s="149"/>
      <c r="C65" s="149"/>
      <c r="D65" s="149"/>
      <c r="E65" s="149"/>
      <c r="F65" s="149"/>
    </row>
  </sheetData>
  <sheetProtection sheet="1" objects="1" scenarios="1" selectLockedCells="1" selectUnlockedCells="1"/>
  <mergeCells count="24">
    <mergeCell ref="O10:O11"/>
    <mergeCell ref="O38:O39"/>
    <mergeCell ref="N38:N39"/>
    <mergeCell ref="H10:I10"/>
    <mergeCell ref="D10:D11"/>
    <mergeCell ref="L38:L39"/>
    <mergeCell ref="M38:M39"/>
    <mergeCell ref="A4:N4"/>
    <mergeCell ref="A6:N6"/>
    <mergeCell ref="A8:N8"/>
    <mergeCell ref="A36:N36"/>
    <mergeCell ref="N10:N11"/>
    <mergeCell ref="L10:L11"/>
    <mergeCell ref="J10:J11"/>
    <mergeCell ref="K10:K11"/>
    <mergeCell ref="M10:M11"/>
    <mergeCell ref="A10:A11"/>
    <mergeCell ref="B10:B11"/>
    <mergeCell ref="A38:A39"/>
    <mergeCell ref="D38:D39"/>
    <mergeCell ref="H38:I38"/>
    <mergeCell ref="J38:J39"/>
    <mergeCell ref="K38:K39"/>
    <mergeCell ref="B38:B39"/>
  </mergeCells>
  <pageMargins left="0.70866141732283472" right="0.70866141732283472" top="0.74803149606299213" bottom="0.74803149606299213" header="0.31496062992125984" footer="0.31496062992125984"/>
  <pageSetup paperSize="9" scale="85" orientation="landscape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fitToPage="1"/>
  </sheetPr>
  <dimension ref="A2:I259"/>
  <sheetViews>
    <sheetView showGridLines="0" zoomScaleNormal="100" zoomScaleSheetLayoutView="70" workbookViewId="0">
      <pane xSplit="1" ySplit="15" topLeftCell="B16" activePane="bottomRight" state="frozen"/>
      <selection pane="topRight" activeCell="B1" sqref="B1"/>
      <selection pane="bottomLeft" activeCell="A15" sqref="A15"/>
      <selection pane="bottomRight" activeCell="I22" sqref="I22"/>
    </sheetView>
  </sheetViews>
  <sheetFormatPr defaultColWidth="8.85546875" defaultRowHeight="12" x14ac:dyDescent="0.2"/>
  <cols>
    <col min="1" max="1" width="60.7109375" style="61" customWidth="1"/>
    <col min="2" max="2" width="16.28515625" style="81" bestFit="1" customWidth="1"/>
    <col min="3" max="4" width="15.7109375" style="81" bestFit="1" customWidth="1"/>
    <col min="5" max="5" width="15.5703125" style="81" bestFit="1" customWidth="1"/>
    <col min="6" max="6" width="15.7109375" style="81" bestFit="1" customWidth="1"/>
    <col min="7" max="7" width="12.5703125" style="138" bestFit="1" customWidth="1"/>
    <col min="8" max="8" width="13.7109375" style="138" customWidth="1"/>
    <col min="9" max="16" width="8.85546875" style="61" customWidth="1"/>
    <col min="17" max="17" width="0.5703125" style="61" customWidth="1"/>
    <col min="18" max="16384" width="8.85546875" style="61"/>
  </cols>
  <sheetData>
    <row r="2" spans="1:8" x14ac:dyDescent="0.2">
      <c r="A2" s="65" t="s">
        <v>312</v>
      </c>
      <c r="B2" s="129"/>
      <c r="C2" s="129"/>
      <c r="D2" s="129"/>
      <c r="E2" s="129"/>
      <c r="F2" s="131"/>
      <c r="G2" s="144"/>
      <c r="H2" s="144"/>
    </row>
    <row r="3" spans="1:8" x14ac:dyDescent="0.2">
      <c r="A3" s="64"/>
      <c r="B3" s="130"/>
      <c r="C3" s="130"/>
      <c r="D3" s="130"/>
      <c r="E3" s="130"/>
    </row>
    <row r="4" spans="1:8" x14ac:dyDescent="0.2">
      <c r="A4" s="65" t="s">
        <v>316</v>
      </c>
      <c r="B4" s="129"/>
      <c r="C4" s="129"/>
      <c r="D4" s="129"/>
      <c r="E4" s="129"/>
      <c r="F4" s="131"/>
      <c r="G4" s="144"/>
      <c r="H4" s="61"/>
    </row>
    <row r="5" spans="1:8" x14ac:dyDescent="0.2">
      <c r="A5" s="64"/>
      <c r="B5" s="130"/>
      <c r="C5" s="130"/>
      <c r="D5" s="130"/>
      <c r="E5" s="130"/>
      <c r="H5" s="61"/>
    </row>
    <row r="6" spans="1:8" ht="36" x14ac:dyDescent="0.2">
      <c r="A6" s="203" t="s">
        <v>311</v>
      </c>
      <c r="B6" s="202" t="s">
        <v>325</v>
      </c>
      <c r="C6" s="202" t="s">
        <v>337</v>
      </c>
      <c r="D6" s="202" t="s">
        <v>326</v>
      </c>
      <c r="E6" s="202" t="s">
        <v>327</v>
      </c>
      <c r="F6" s="202" t="s">
        <v>334</v>
      </c>
      <c r="G6" s="202" t="s">
        <v>335</v>
      </c>
      <c r="H6" s="61"/>
    </row>
    <row r="7" spans="1:8" x14ac:dyDescent="0.2">
      <c r="A7" s="204"/>
      <c r="B7" s="204" t="s">
        <v>328</v>
      </c>
      <c r="C7" s="204" t="s">
        <v>329</v>
      </c>
      <c r="D7" s="204" t="s">
        <v>330</v>
      </c>
      <c r="E7" s="204" t="s">
        <v>331</v>
      </c>
      <c r="F7" s="204" t="s">
        <v>336</v>
      </c>
      <c r="G7" s="204" t="s">
        <v>333</v>
      </c>
      <c r="H7" s="61"/>
    </row>
    <row r="8" spans="1:8" hidden="1" x14ac:dyDescent="0.2">
      <c r="A8" s="64"/>
      <c r="B8" s="130"/>
      <c r="C8" s="130"/>
      <c r="D8" s="130"/>
      <c r="E8" s="130"/>
      <c r="H8" s="61"/>
    </row>
    <row r="9" spans="1:8" hidden="1" x14ac:dyDescent="0.2">
      <c r="A9" s="64"/>
      <c r="B9" s="130"/>
      <c r="C9" s="130"/>
      <c r="D9" s="130"/>
      <c r="E9" s="130"/>
    </row>
    <row r="10" spans="1:8" hidden="1" x14ac:dyDescent="0.2">
      <c r="A10" s="64"/>
      <c r="B10" s="130"/>
      <c r="C10" s="130"/>
      <c r="D10" s="130"/>
      <c r="E10" s="130"/>
    </row>
    <row r="11" spans="1:8" hidden="1" x14ac:dyDescent="0.2">
      <c r="A11" s="64"/>
      <c r="B11" s="130"/>
      <c r="C11" s="130"/>
      <c r="D11" s="130"/>
      <c r="E11" s="130"/>
    </row>
    <row r="12" spans="1:8" hidden="1" x14ac:dyDescent="0.2">
      <c r="A12" s="64"/>
      <c r="B12" s="130"/>
      <c r="C12" s="130"/>
      <c r="D12" s="130"/>
      <c r="E12" s="130"/>
    </row>
    <row r="13" spans="1:8" ht="15" hidden="1" x14ac:dyDescent="0.25">
      <c r="A13" s="83" t="s">
        <v>288</v>
      </c>
      <c r="B13" s="82" t="s" vm="1">
        <v>289</v>
      </c>
      <c r="C13" s="151"/>
      <c r="D13" s="151"/>
      <c r="E13" s="151"/>
      <c r="F13" s="151"/>
      <c r="G13" s="124"/>
      <c r="H13" s="124"/>
    </row>
    <row r="14" spans="1:8" ht="15" hidden="1" x14ac:dyDescent="0.25">
      <c r="A14"/>
      <c r="B14" s="151"/>
      <c r="C14" s="151"/>
      <c r="D14" s="151"/>
      <c r="E14" s="151"/>
      <c r="F14" s="151"/>
      <c r="G14" s="124"/>
      <c r="H14" s="124"/>
    </row>
    <row r="15" spans="1:8" ht="72" hidden="1" x14ac:dyDescent="0.25">
      <c r="A15" s="333" t="s">
        <v>311</v>
      </c>
      <c r="B15" s="86" t="s">
        <v>280</v>
      </c>
      <c r="C15" s="189" t="s">
        <v>285</v>
      </c>
      <c r="D15" s="86" t="s">
        <v>281</v>
      </c>
      <c r="E15" s="86" t="s">
        <v>282</v>
      </c>
      <c r="F15" s="186" t="s">
        <v>283</v>
      </c>
      <c r="G15" s="186" t="s">
        <v>284</v>
      </c>
      <c r="H15"/>
    </row>
    <row r="16" spans="1:8" ht="15" x14ac:dyDescent="0.25">
      <c r="A16" s="167" t="s">
        <v>2</v>
      </c>
      <c r="B16" s="190">
        <v>5285322.0899999971</v>
      </c>
      <c r="C16" s="190">
        <v>14415988</v>
      </c>
      <c r="D16" s="190">
        <v>14415988</v>
      </c>
      <c r="E16" s="190">
        <v>5432570.9100000001</v>
      </c>
      <c r="F16" s="187">
        <v>102.8</v>
      </c>
      <c r="G16" s="187">
        <v>37.68434678219765</v>
      </c>
      <c r="H16"/>
    </row>
    <row r="17" spans="1:9" ht="15" x14ac:dyDescent="0.25">
      <c r="A17" s="168" t="s">
        <v>3</v>
      </c>
      <c r="B17" s="190">
        <v>5285322.0899999971</v>
      </c>
      <c r="C17" s="190">
        <v>14415988</v>
      </c>
      <c r="D17" s="190">
        <v>14415988</v>
      </c>
      <c r="E17" s="190">
        <v>5432570.9100000001</v>
      </c>
      <c r="F17" s="187">
        <v>102.8</v>
      </c>
      <c r="G17" s="187">
        <v>37.68434678219765</v>
      </c>
      <c r="H17"/>
    </row>
    <row r="18" spans="1:9" ht="15" x14ac:dyDescent="0.25">
      <c r="A18" s="169" t="s">
        <v>4</v>
      </c>
      <c r="B18" s="190">
        <v>5285322.0899999971</v>
      </c>
      <c r="C18" s="190">
        <v>14415988</v>
      </c>
      <c r="D18" s="190">
        <v>14415988</v>
      </c>
      <c r="E18" s="190">
        <v>5432570.9100000001</v>
      </c>
      <c r="F18" s="187">
        <v>102.8</v>
      </c>
      <c r="G18" s="187">
        <v>37.68434678219765</v>
      </c>
      <c r="H18"/>
    </row>
    <row r="19" spans="1:9" ht="15" x14ac:dyDescent="0.25">
      <c r="A19" s="170" t="s">
        <v>28</v>
      </c>
      <c r="B19" s="190">
        <v>5285322.0899999971</v>
      </c>
      <c r="C19" s="190">
        <v>14415988</v>
      </c>
      <c r="D19" s="190">
        <v>14415988</v>
      </c>
      <c r="E19" s="190">
        <v>5432570.9100000001</v>
      </c>
      <c r="F19" s="187">
        <v>102.8</v>
      </c>
      <c r="G19" s="187">
        <v>37.68434678219765</v>
      </c>
      <c r="H19"/>
    </row>
    <row r="20" spans="1:9" ht="15" x14ac:dyDescent="0.25">
      <c r="A20" s="261" t="s">
        <v>150</v>
      </c>
      <c r="B20" s="191">
        <v>4424654.1399999978</v>
      </c>
      <c r="C20" s="191">
        <v>13288679</v>
      </c>
      <c r="D20" s="191">
        <v>13288679</v>
      </c>
      <c r="E20" s="191">
        <v>5070128.43</v>
      </c>
      <c r="F20" s="191">
        <v>114.6</v>
      </c>
      <c r="G20" s="191">
        <v>38.153742971743085</v>
      </c>
      <c r="H20"/>
    </row>
    <row r="21" spans="1:9" ht="15" x14ac:dyDescent="0.25">
      <c r="A21" s="334" t="s">
        <v>254</v>
      </c>
      <c r="B21" s="191">
        <v>589260.57000000007</v>
      </c>
      <c r="C21" s="191">
        <v>209102</v>
      </c>
      <c r="D21" s="191">
        <v>209102</v>
      </c>
      <c r="E21" s="191">
        <v>4645.3</v>
      </c>
      <c r="F21" s="191">
        <v>0.8</v>
      </c>
      <c r="G21" s="191">
        <v>2.2215473787912119</v>
      </c>
      <c r="H21"/>
      <c r="I21" s="61">
        <f>GETPIVOTDATA("[Measures].[IZVORNI/TEKUĆI Plan za 2023. EUR FILTER]",$A$15,"[BazaZaUpit].[RAZDJEL]","[BazaZaUpit].[RAZDJEL].&amp;[RAZDJEL 185 DRŽAVNI URED ZA REVIZIJU]","[BazaZaUpit].[GLAVA]","[BazaZaUpit].[GLAVA].&amp;[GLAVA 18505]","[BazaZaUpit].[GLAVNI PROGRAM]","[BazaZaUpit].[GLAVNI PROGRAM].&amp;[22 FINANCIJSKI I FISKALNI SUSTAV]","[BazaZaUpit].[PROGRAM]","[BazaZaUpit].[PROGRAM].&amp;[2208 DJELOVANJE DRŽAVNOG UREDA ZA REVIZIJU]","[BazaZaUpit].[IZVOR SIFRA I NAZIV 2]","[BazaZaUpit].[IZVOR SIFRA I NAZIV 2].&amp;[IZVOR 31 VLASTITI PRIHODI]")-GETPIVOTDATA("[Measures].[Izvršenje 01.01-30.06.2023. EUR FILTER]",$A$15,"[BazaZaUpit].[RAZDJEL]","[BazaZaUpit].[RAZDJEL].&amp;[RAZDJEL 185 DRŽAVNI URED ZA REVIZIJU]","[BazaZaUpit].[GLAVA]","[BazaZaUpit].[GLAVA].&amp;[GLAVA 18505]","[BazaZaUpit].[GLAVNI PROGRAM]","[BazaZaUpit].[GLAVNI PROGRAM].&amp;[22 FINANCIJSKI I FISKALNI SUSTAV]","[BazaZaUpit].[PROGRAM]","[BazaZaUpit].[PROGRAM].&amp;[2208 DJELOVANJE DRŽAVNOG UREDA ZA REVIZIJU]","[BazaZaUpit].[IZVOR SIFRA I NAZIV 2]","[BazaZaUpit].[IZVOR SIFRA I NAZIV 2].&amp;[IZVOR 31 VLASTITI PRIHODI]")</f>
        <v>204456.7</v>
      </c>
    </row>
    <row r="22" spans="1:9" ht="15" x14ac:dyDescent="0.25">
      <c r="A22" s="334" t="s">
        <v>259</v>
      </c>
      <c r="B22" s="191">
        <v>271407.38</v>
      </c>
      <c r="C22" s="191">
        <v>918207</v>
      </c>
      <c r="D22" s="191">
        <v>918207</v>
      </c>
      <c r="E22" s="191">
        <v>357797.18</v>
      </c>
      <c r="F22" s="191">
        <v>131.80000000000001</v>
      </c>
      <c r="G22" s="191">
        <v>38.96694100567737</v>
      </c>
      <c r="H22"/>
    </row>
    <row r="23" spans="1:9" ht="15" x14ac:dyDescent="0.25">
      <c r="A23" s="337" t="s">
        <v>287</v>
      </c>
      <c r="B23" s="154">
        <v>5285322.0899999971</v>
      </c>
      <c r="C23" s="154">
        <v>14415988</v>
      </c>
      <c r="D23" s="154">
        <v>14415988</v>
      </c>
      <c r="E23" s="154">
        <v>5432570.9100000001</v>
      </c>
      <c r="F23" s="155">
        <v>102.8</v>
      </c>
      <c r="G23" s="155">
        <v>37.68434678219765</v>
      </c>
      <c r="H23"/>
    </row>
    <row r="24" spans="1:9" ht="15" x14ac:dyDescent="0.25">
      <c r="A24"/>
      <c r="B24"/>
      <c r="C24"/>
      <c r="D24"/>
      <c r="E24"/>
      <c r="F24"/>
      <c r="G24"/>
      <c r="H24"/>
    </row>
    <row r="25" spans="1:9" ht="15" x14ac:dyDescent="0.25">
      <c r="A25"/>
      <c r="B25"/>
      <c r="C25"/>
      <c r="D25"/>
      <c r="E25"/>
      <c r="F25"/>
      <c r="G25"/>
      <c r="H25"/>
    </row>
    <row r="26" spans="1:9" ht="15" x14ac:dyDescent="0.25">
      <c r="A26"/>
      <c r="B26" s="151"/>
      <c r="C26" s="151"/>
      <c r="D26" s="151"/>
      <c r="E26" s="151"/>
      <c r="F26" s="151"/>
      <c r="G26" s="124"/>
      <c r="H26" s="124"/>
    </row>
    <row r="27" spans="1:9" ht="15" hidden="1" x14ac:dyDescent="0.25">
      <c r="A27"/>
      <c r="B27" s="151"/>
      <c r="C27" s="151"/>
      <c r="D27" s="151"/>
      <c r="E27" s="151"/>
      <c r="F27" s="151"/>
      <c r="G27" s="124"/>
      <c r="H27" s="124"/>
    </row>
    <row r="28" spans="1:9" x14ac:dyDescent="0.2">
      <c r="A28" s="65" t="s">
        <v>317</v>
      </c>
      <c r="B28" s="129"/>
      <c r="C28" s="129"/>
      <c r="D28" s="129"/>
      <c r="E28" s="129"/>
      <c r="F28" s="131"/>
      <c r="G28" s="144"/>
      <c r="H28" s="144"/>
    </row>
    <row r="29" spans="1:9" x14ac:dyDescent="0.2">
      <c r="A29" s="65"/>
      <c r="B29" s="129"/>
      <c r="C29" s="129"/>
      <c r="D29" s="129"/>
      <c r="E29" s="129"/>
      <c r="F29" s="131"/>
      <c r="G29" s="144"/>
      <c r="H29" s="144"/>
    </row>
    <row r="30" spans="1:9" ht="36" x14ac:dyDescent="0.2">
      <c r="A30" s="203" t="s">
        <v>311</v>
      </c>
      <c r="B30" s="202" t="s">
        <v>325</v>
      </c>
      <c r="C30" s="202" t="s">
        <v>337</v>
      </c>
      <c r="D30" s="202" t="s">
        <v>326</v>
      </c>
      <c r="E30" s="202" t="s">
        <v>327</v>
      </c>
      <c r="F30" s="202" t="s">
        <v>334</v>
      </c>
      <c r="G30" s="202" t="s">
        <v>335</v>
      </c>
      <c r="H30" s="61"/>
    </row>
    <row r="31" spans="1:9" x14ac:dyDescent="0.2">
      <c r="A31" s="204"/>
      <c r="B31" s="204">
        <v>1</v>
      </c>
      <c r="C31" s="204" t="s">
        <v>328</v>
      </c>
      <c r="D31" s="204" t="s">
        <v>329</v>
      </c>
      <c r="E31" s="204" t="s">
        <v>330</v>
      </c>
      <c r="F31" s="204" t="s">
        <v>331</v>
      </c>
      <c r="G31" s="204" t="s">
        <v>332</v>
      </c>
      <c r="H31" s="61"/>
    </row>
    <row r="32" spans="1:9" hidden="1" x14ac:dyDescent="0.2">
      <c r="A32" s="65"/>
      <c r="B32" s="129"/>
      <c r="C32" s="129"/>
      <c r="D32" s="129"/>
      <c r="E32" s="129"/>
      <c r="F32" s="131"/>
      <c r="G32" s="144"/>
      <c r="H32" s="144"/>
    </row>
    <row r="33" spans="1:8" ht="15" hidden="1" x14ac:dyDescent="0.25">
      <c r="A33"/>
      <c r="B33" s="151"/>
      <c r="C33" s="151"/>
      <c r="D33" s="151"/>
      <c r="E33" s="151"/>
      <c r="F33" s="151"/>
      <c r="G33" s="124"/>
      <c r="H33" s="124"/>
    </row>
    <row r="34" spans="1:8" ht="15" hidden="1" x14ac:dyDescent="0.25">
      <c r="A34" s="83" t="s">
        <v>288</v>
      </c>
      <c r="B34" s="82" t="s" vm="1">
        <v>289</v>
      </c>
      <c r="C34" s="151"/>
      <c r="D34" s="151"/>
      <c r="E34" s="151"/>
      <c r="F34" s="151"/>
      <c r="G34" s="124"/>
      <c r="H34" s="124"/>
    </row>
    <row r="35" spans="1:8" hidden="1" x14ac:dyDescent="0.2">
      <c r="B35" s="61"/>
      <c r="C35" s="61"/>
      <c r="D35" s="61"/>
      <c r="E35" s="61"/>
      <c r="F35" s="61"/>
      <c r="G35" s="61"/>
      <c r="H35" s="61"/>
    </row>
    <row r="36" spans="1:8" ht="72" hidden="1" x14ac:dyDescent="0.25">
      <c r="A36" s="115" t="s">
        <v>311</v>
      </c>
      <c r="B36" s="189" t="s">
        <v>280</v>
      </c>
      <c r="C36" s="189" t="s">
        <v>285</v>
      </c>
      <c r="D36" s="189" t="s">
        <v>281</v>
      </c>
      <c r="E36" s="189" t="s">
        <v>282</v>
      </c>
      <c r="F36" s="333" t="s">
        <v>283</v>
      </c>
      <c r="G36" s="333" t="s">
        <v>284</v>
      </c>
      <c r="H36"/>
    </row>
    <row r="37" spans="1:8" ht="15" x14ac:dyDescent="0.25">
      <c r="A37" s="160" t="s">
        <v>2</v>
      </c>
      <c r="B37" s="192">
        <v>5285322.0899999971</v>
      </c>
      <c r="C37" s="192">
        <v>14415988</v>
      </c>
      <c r="D37" s="192">
        <v>14415988</v>
      </c>
      <c r="E37" s="192">
        <v>5432570.9100000001</v>
      </c>
      <c r="F37" s="162">
        <v>102.8</v>
      </c>
      <c r="G37" s="162">
        <v>37.68434678219765</v>
      </c>
      <c r="H37"/>
    </row>
    <row r="38" spans="1:8" ht="15" x14ac:dyDescent="0.25">
      <c r="A38" s="163" t="s">
        <v>3</v>
      </c>
      <c r="B38" s="192">
        <v>5285322.0899999971</v>
      </c>
      <c r="C38" s="192">
        <v>14415988</v>
      </c>
      <c r="D38" s="192">
        <v>14415988</v>
      </c>
      <c r="E38" s="192">
        <v>5432570.9100000001</v>
      </c>
      <c r="F38" s="162">
        <v>102.8</v>
      </c>
      <c r="G38" s="162">
        <v>37.68434678219765</v>
      </c>
      <c r="H38"/>
    </row>
    <row r="39" spans="1:8" ht="15" x14ac:dyDescent="0.25">
      <c r="A39" s="164" t="s">
        <v>4</v>
      </c>
      <c r="B39" s="192">
        <v>5285322.0899999971</v>
      </c>
      <c r="C39" s="192">
        <v>14415988</v>
      </c>
      <c r="D39" s="192">
        <v>14415988</v>
      </c>
      <c r="E39" s="192">
        <v>5432570.9100000001</v>
      </c>
      <c r="F39" s="162">
        <v>102.8</v>
      </c>
      <c r="G39" s="162">
        <v>37.68434678219765</v>
      </c>
      <c r="H39"/>
    </row>
    <row r="40" spans="1:8" ht="15" x14ac:dyDescent="0.25">
      <c r="A40" s="165" t="s">
        <v>28</v>
      </c>
      <c r="B40" s="192">
        <v>5285322.0899999971</v>
      </c>
      <c r="C40" s="192">
        <v>14415988</v>
      </c>
      <c r="D40" s="192">
        <v>14415988</v>
      </c>
      <c r="E40" s="192">
        <v>5432570.9100000001</v>
      </c>
      <c r="F40" s="162">
        <v>102.8</v>
      </c>
      <c r="G40" s="162">
        <v>37.68434678219765</v>
      </c>
      <c r="H40"/>
    </row>
    <row r="41" spans="1:8" ht="15" x14ac:dyDescent="0.25">
      <c r="A41" s="174" t="s">
        <v>315</v>
      </c>
      <c r="B41" s="193">
        <v>4618705.9199999981</v>
      </c>
      <c r="C41" s="193">
        <v>13876519</v>
      </c>
      <c r="D41" s="193">
        <v>13876519</v>
      </c>
      <c r="E41" s="193">
        <v>5222110.3899999987</v>
      </c>
      <c r="F41" s="175">
        <v>113.1</v>
      </c>
      <c r="G41" s="175">
        <v>37.632711705291499</v>
      </c>
      <c r="H41"/>
    </row>
    <row r="42" spans="1:8" ht="15" x14ac:dyDescent="0.25">
      <c r="A42" s="199" t="s">
        <v>172</v>
      </c>
      <c r="B42" s="152">
        <v>3885260.5599999996</v>
      </c>
      <c r="C42" s="152">
        <v>8519079</v>
      </c>
      <c r="D42" s="152">
        <v>8519079</v>
      </c>
      <c r="E42" s="152">
        <v>4143432.3</v>
      </c>
      <c r="F42" s="140">
        <v>106.6</v>
      </c>
      <c r="G42" s="140">
        <v>48.6370921081962</v>
      </c>
      <c r="H42"/>
    </row>
    <row r="43" spans="1:8" s="141" customFormat="1" ht="15" x14ac:dyDescent="0.25">
      <c r="A43" s="200" t="s">
        <v>180</v>
      </c>
      <c r="B43" s="157">
        <v>3250171.28</v>
      </c>
      <c r="C43" s="157">
        <v>7140488</v>
      </c>
      <c r="D43" s="157">
        <v>7140488</v>
      </c>
      <c r="E43" s="157">
        <v>3445335.25</v>
      </c>
      <c r="F43" s="143">
        <v>106</v>
      </c>
      <c r="G43" s="143">
        <v>48.250697291277575</v>
      </c>
      <c r="H43"/>
    </row>
    <row r="44" spans="1:8" ht="15" x14ac:dyDescent="0.25">
      <c r="A44" s="197" t="s">
        <v>197</v>
      </c>
      <c r="B44" s="82">
        <v>3240322.84</v>
      </c>
      <c r="C44" s="82">
        <v>7113943</v>
      </c>
      <c r="D44" s="82">
        <v>7113943</v>
      </c>
      <c r="E44" s="82">
        <v>3432433.36</v>
      </c>
      <c r="F44" s="114">
        <v>105.9</v>
      </c>
      <c r="G44" s="114">
        <v>48.249379563485398</v>
      </c>
      <c r="H44"/>
    </row>
    <row r="45" spans="1:8" ht="15" x14ac:dyDescent="0.25">
      <c r="A45" s="197" t="s">
        <v>198</v>
      </c>
      <c r="B45" s="82">
        <v>9848.44</v>
      </c>
      <c r="C45" s="82">
        <v>26545</v>
      </c>
      <c r="D45" s="82">
        <v>26545</v>
      </c>
      <c r="E45" s="82">
        <v>12901.89</v>
      </c>
      <c r="F45" s="114">
        <v>131</v>
      </c>
      <c r="G45" s="114">
        <v>48.603842531550193</v>
      </c>
      <c r="H45"/>
    </row>
    <row r="46" spans="1:8" s="141" customFormat="1" ht="15" x14ac:dyDescent="0.25">
      <c r="A46" s="200" t="s">
        <v>181</v>
      </c>
      <c r="B46" s="157">
        <v>110345.5</v>
      </c>
      <c r="C46" s="157">
        <v>200411</v>
      </c>
      <c r="D46" s="157">
        <v>200411</v>
      </c>
      <c r="E46" s="157">
        <v>137411.94</v>
      </c>
      <c r="F46" s="143">
        <v>124.5</v>
      </c>
      <c r="G46" s="143">
        <v>68.565068783649593</v>
      </c>
      <c r="H46"/>
    </row>
    <row r="47" spans="1:8" ht="15" x14ac:dyDescent="0.25">
      <c r="A47" s="197" t="s">
        <v>199</v>
      </c>
      <c r="B47" s="82">
        <v>110345.5</v>
      </c>
      <c r="C47" s="82">
        <v>200411</v>
      </c>
      <c r="D47" s="82">
        <v>200411</v>
      </c>
      <c r="E47" s="82">
        <v>137411.94</v>
      </c>
      <c r="F47" s="114">
        <v>124.5</v>
      </c>
      <c r="G47" s="114">
        <v>68.565068783649593</v>
      </c>
      <c r="H47"/>
    </row>
    <row r="48" spans="1:8" s="141" customFormat="1" ht="15" x14ac:dyDescent="0.25">
      <c r="A48" s="142" t="s">
        <v>182</v>
      </c>
      <c r="B48" s="157">
        <v>524743.78</v>
      </c>
      <c r="C48" s="157">
        <v>1178180</v>
      </c>
      <c r="D48" s="157">
        <v>1178180</v>
      </c>
      <c r="E48" s="157">
        <v>560685.11</v>
      </c>
      <c r="F48" s="143">
        <v>106.8</v>
      </c>
      <c r="G48" s="143">
        <v>47.589087405999081</v>
      </c>
      <c r="H48"/>
    </row>
    <row r="49" spans="1:8" ht="15" x14ac:dyDescent="0.25">
      <c r="A49" s="197" t="s">
        <v>200</v>
      </c>
      <c r="B49" s="82">
        <v>524743.78</v>
      </c>
      <c r="C49" s="82">
        <v>1178180</v>
      </c>
      <c r="D49" s="82">
        <v>1178180</v>
      </c>
      <c r="E49" s="82">
        <v>560685.11</v>
      </c>
      <c r="F49" s="114">
        <v>106.8</v>
      </c>
      <c r="G49" s="114">
        <v>47.589087405999081</v>
      </c>
      <c r="H49"/>
    </row>
    <row r="50" spans="1:8" ht="15" x14ac:dyDescent="0.25">
      <c r="A50" s="139" t="s">
        <v>136</v>
      </c>
      <c r="B50" s="152">
        <v>414646.98</v>
      </c>
      <c r="C50" s="152">
        <v>1663238</v>
      </c>
      <c r="D50" s="152">
        <v>1663238</v>
      </c>
      <c r="E50" s="152">
        <v>649024.70999999973</v>
      </c>
      <c r="F50" s="140">
        <v>156.5</v>
      </c>
      <c r="G50" s="140">
        <v>39.021758160888567</v>
      </c>
      <c r="H50"/>
    </row>
    <row r="51" spans="1:8" s="141" customFormat="1" ht="15" x14ac:dyDescent="0.25">
      <c r="A51" s="142" t="s">
        <v>183</v>
      </c>
      <c r="B51" s="157">
        <v>105424.15999999999</v>
      </c>
      <c r="C51" s="157">
        <v>517288</v>
      </c>
      <c r="D51" s="157">
        <v>517288</v>
      </c>
      <c r="E51" s="157">
        <v>148467.44999999998</v>
      </c>
      <c r="F51" s="143">
        <v>140.80000000000001</v>
      </c>
      <c r="G51" s="143">
        <v>28.701120072377474</v>
      </c>
      <c r="H51"/>
    </row>
    <row r="52" spans="1:8" ht="15" x14ac:dyDescent="0.25">
      <c r="A52" s="197" t="s">
        <v>243</v>
      </c>
      <c r="B52" s="82">
        <v>15181.42</v>
      </c>
      <c r="C52" s="82">
        <v>246534</v>
      </c>
      <c r="D52" s="82">
        <v>246534</v>
      </c>
      <c r="E52" s="82">
        <v>44529.65</v>
      </c>
      <c r="F52" s="114">
        <v>293.3</v>
      </c>
      <c r="G52" s="114">
        <v>18.062275385950823</v>
      </c>
      <c r="H52"/>
    </row>
    <row r="53" spans="1:8" ht="15" x14ac:dyDescent="0.25">
      <c r="A53" s="197" t="s">
        <v>202</v>
      </c>
      <c r="B53" s="82">
        <v>86461.48</v>
      </c>
      <c r="C53" s="82">
        <v>217665</v>
      </c>
      <c r="D53" s="82">
        <v>217665</v>
      </c>
      <c r="E53" s="82">
        <v>92943.75</v>
      </c>
      <c r="F53" s="114">
        <v>107.5</v>
      </c>
      <c r="G53" s="114">
        <v>42.700365240162633</v>
      </c>
      <c r="H53"/>
    </row>
    <row r="54" spans="1:8" ht="15" x14ac:dyDescent="0.25">
      <c r="A54" s="197" t="s">
        <v>244</v>
      </c>
      <c r="B54" s="82">
        <v>3781.26</v>
      </c>
      <c r="C54" s="82">
        <v>53089</v>
      </c>
      <c r="D54" s="82">
        <v>53089</v>
      </c>
      <c r="E54" s="82">
        <v>10994.05</v>
      </c>
      <c r="F54" s="114">
        <v>290.8</v>
      </c>
      <c r="G54" s="114">
        <v>20.708715553127767</v>
      </c>
      <c r="H54"/>
    </row>
    <row r="55" spans="1:8" ht="15" x14ac:dyDescent="0.25">
      <c r="A55" s="142" t="s">
        <v>184</v>
      </c>
      <c r="B55" s="157">
        <v>109041.53</v>
      </c>
      <c r="C55" s="157">
        <v>267570</v>
      </c>
      <c r="D55" s="157">
        <v>267570</v>
      </c>
      <c r="E55" s="157">
        <v>121376.65999999999</v>
      </c>
      <c r="F55" s="143">
        <v>111.3</v>
      </c>
      <c r="G55" s="143">
        <v>45.362581754307278</v>
      </c>
      <c r="H55"/>
    </row>
    <row r="56" spans="1:8" s="141" customFormat="1" ht="15" x14ac:dyDescent="0.25">
      <c r="A56" s="197" t="s">
        <v>245</v>
      </c>
      <c r="B56" s="82">
        <v>16034.34</v>
      </c>
      <c r="C56" s="82">
        <v>63707</v>
      </c>
      <c r="D56" s="82">
        <v>63707</v>
      </c>
      <c r="E56" s="82">
        <v>41335.9</v>
      </c>
      <c r="F56" s="114">
        <v>257.8</v>
      </c>
      <c r="G56" s="114">
        <v>64.884392609917285</v>
      </c>
      <c r="H56"/>
    </row>
    <row r="57" spans="1:8" ht="15" x14ac:dyDescent="0.25">
      <c r="A57" s="197" t="s">
        <v>246</v>
      </c>
      <c r="B57" s="82">
        <v>87897.07</v>
      </c>
      <c r="C57" s="82">
        <v>189794</v>
      </c>
      <c r="D57" s="82">
        <v>189794</v>
      </c>
      <c r="E57" s="82">
        <v>76281.179999999993</v>
      </c>
      <c r="F57" s="114">
        <v>86.8</v>
      </c>
      <c r="G57" s="114">
        <v>40.191565592168352</v>
      </c>
      <c r="H57"/>
    </row>
    <row r="58" spans="1:8" ht="15" x14ac:dyDescent="0.25">
      <c r="A58" s="197" t="s">
        <v>208</v>
      </c>
      <c r="B58" s="82">
        <v>426.68</v>
      </c>
      <c r="C58" s="82">
        <v>2455</v>
      </c>
      <c r="D58" s="82">
        <v>2455</v>
      </c>
      <c r="E58" s="82">
        <v>121.35</v>
      </c>
      <c r="F58" s="114">
        <v>28.4</v>
      </c>
      <c r="G58" s="114">
        <v>4.9429735234215881</v>
      </c>
      <c r="H58"/>
    </row>
    <row r="59" spans="1:8" ht="15" x14ac:dyDescent="0.25">
      <c r="A59" s="197" t="s">
        <v>247</v>
      </c>
      <c r="B59" s="82">
        <v>3621.66</v>
      </c>
      <c r="C59" s="82">
        <v>7963</v>
      </c>
      <c r="D59" s="82">
        <v>7963</v>
      </c>
      <c r="E59" s="82">
        <v>2638.23</v>
      </c>
      <c r="F59" s="114">
        <v>72.8</v>
      </c>
      <c r="G59" s="114">
        <v>33.13110636694713</v>
      </c>
      <c r="H59"/>
    </row>
    <row r="60" spans="1:8" ht="15" x14ac:dyDescent="0.25">
      <c r="A60" s="197" t="s">
        <v>210</v>
      </c>
      <c r="B60" s="82">
        <v>1061.78</v>
      </c>
      <c r="C60" s="82">
        <v>3651</v>
      </c>
      <c r="D60" s="82">
        <v>3651</v>
      </c>
      <c r="E60" s="82">
        <v>1000</v>
      </c>
      <c r="F60" s="114">
        <v>94.2</v>
      </c>
      <c r="G60" s="114">
        <v>27.389756231169542</v>
      </c>
      <c r="H60"/>
    </row>
    <row r="61" spans="1:8" ht="15" x14ac:dyDescent="0.25">
      <c r="A61" s="142" t="s">
        <v>137</v>
      </c>
      <c r="B61" s="157">
        <v>177820.24</v>
      </c>
      <c r="C61" s="157">
        <v>800623</v>
      </c>
      <c r="D61" s="157">
        <v>800623</v>
      </c>
      <c r="E61" s="157">
        <v>341907.07</v>
      </c>
      <c r="F61" s="143">
        <v>192.3</v>
      </c>
      <c r="G61" s="143">
        <v>42.705127132245764</v>
      </c>
      <c r="H61"/>
    </row>
    <row r="62" spans="1:8" ht="15" x14ac:dyDescent="0.25">
      <c r="A62" s="197" t="s">
        <v>248</v>
      </c>
      <c r="B62" s="82">
        <v>32955.1</v>
      </c>
      <c r="C62" s="82">
        <v>106106</v>
      </c>
      <c r="D62" s="82">
        <v>106106</v>
      </c>
      <c r="E62" s="82">
        <v>36028.300000000003</v>
      </c>
      <c r="F62" s="114">
        <v>109.3</v>
      </c>
      <c r="G62" s="114">
        <v>33.955007256894056</v>
      </c>
      <c r="H62"/>
    </row>
    <row r="63" spans="1:8" s="141" customFormat="1" ht="15" x14ac:dyDescent="0.25">
      <c r="A63" s="197" t="s">
        <v>165</v>
      </c>
      <c r="B63" s="82">
        <v>15410.63</v>
      </c>
      <c r="C63" s="82">
        <v>172924</v>
      </c>
      <c r="D63" s="82">
        <v>172924</v>
      </c>
      <c r="E63" s="82">
        <v>55475.65</v>
      </c>
      <c r="F63" s="114">
        <v>360</v>
      </c>
      <c r="G63" s="114">
        <v>32.080943073257615</v>
      </c>
      <c r="H63"/>
    </row>
    <row r="64" spans="1:8" ht="15" x14ac:dyDescent="0.25">
      <c r="A64" s="197" t="s">
        <v>213</v>
      </c>
      <c r="B64" s="82">
        <v>5011.8</v>
      </c>
      <c r="C64" s="82">
        <v>7964</v>
      </c>
      <c r="D64" s="82">
        <v>7964</v>
      </c>
      <c r="E64" s="82">
        <v>4190.82</v>
      </c>
      <c r="F64" s="114">
        <v>83.6</v>
      </c>
      <c r="G64" s="114">
        <v>52.622049221496738</v>
      </c>
      <c r="H64"/>
    </row>
    <row r="65" spans="1:8" ht="15" x14ac:dyDescent="0.25">
      <c r="A65" s="197" t="s">
        <v>214</v>
      </c>
      <c r="B65" s="82">
        <v>20938.439999999999</v>
      </c>
      <c r="C65" s="82">
        <v>53089</v>
      </c>
      <c r="D65" s="82">
        <v>53089</v>
      </c>
      <c r="E65" s="82">
        <v>24598.53</v>
      </c>
      <c r="F65" s="114">
        <v>117.5</v>
      </c>
      <c r="G65" s="114">
        <v>46.334513741076307</v>
      </c>
      <c r="H65"/>
    </row>
    <row r="66" spans="1:8" ht="15" x14ac:dyDescent="0.25">
      <c r="A66" s="197" t="s">
        <v>151</v>
      </c>
      <c r="B66" s="82">
        <v>4092.79</v>
      </c>
      <c r="C66" s="82">
        <v>211605</v>
      </c>
      <c r="D66" s="82">
        <v>211605</v>
      </c>
      <c r="E66" s="82">
        <v>102578.35</v>
      </c>
      <c r="F66" s="114">
        <v>2506.3000000000002</v>
      </c>
      <c r="G66" s="114">
        <v>48.476335625339665</v>
      </c>
      <c r="H66"/>
    </row>
    <row r="67" spans="1:8" ht="15" x14ac:dyDescent="0.25">
      <c r="A67" s="197" t="s">
        <v>216</v>
      </c>
      <c r="B67" s="82">
        <v>3095.1</v>
      </c>
      <c r="C67" s="82">
        <v>26651</v>
      </c>
      <c r="D67" s="82">
        <v>26651</v>
      </c>
      <c r="E67" s="82"/>
      <c r="F67" s="114"/>
      <c r="G67" s="114"/>
      <c r="H67"/>
    </row>
    <row r="68" spans="1:8" ht="15" x14ac:dyDescent="0.25">
      <c r="A68" s="197" t="s">
        <v>249</v>
      </c>
      <c r="B68" s="82">
        <v>20538.419999999998</v>
      </c>
      <c r="C68" s="82">
        <v>66289</v>
      </c>
      <c r="D68" s="82">
        <v>66289</v>
      </c>
      <c r="E68" s="82">
        <v>24090.78</v>
      </c>
      <c r="F68" s="114">
        <v>117.3</v>
      </c>
      <c r="G68" s="114">
        <v>36.342047700221755</v>
      </c>
      <c r="H68"/>
    </row>
    <row r="69" spans="1:8" ht="15" x14ac:dyDescent="0.25">
      <c r="A69" s="197" t="s">
        <v>250</v>
      </c>
      <c r="B69" s="82">
        <v>75777.960000000006</v>
      </c>
      <c r="C69" s="82">
        <v>155995</v>
      </c>
      <c r="D69" s="82">
        <v>155995</v>
      </c>
      <c r="E69" s="82">
        <v>94944.639999999999</v>
      </c>
      <c r="F69" s="114">
        <v>125.3</v>
      </c>
      <c r="G69" s="114">
        <v>60.863899483957816</v>
      </c>
      <c r="H69"/>
    </row>
    <row r="70" spans="1:8" ht="15" x14ac:dyDescent="0.25">
      <c r="A70" s="142" t="s">
        <v>186</v>
      </c>
      <c r="B70" s="157">
        <v>22361.050000000003</v>
      </c>
      <c r="C70" s="157">
        <v>77757</v>
      </c>
      <c r="D70" s="157">
        <v>77757</v>
      </c>
      <c r="E70" s="157">
        <v>37273.53</v>
      </c>
      <c r="F70" s="143">
        <v>166.7</v>
      </c>
      <c r="G70" s="143">
        <v>47.935915737489871</v>
      </c>
      <c r="H70"/>
    </row>
    <row r="71" spans="1:8" ht="24.75" x14ac:dyDescent="0.25">
      <c r="A71" s="197" t="s">
        <v>221</v>
      </c>
      <c r="B71" s="82">
        <v>6054.77</v>
      </c>
      <c r="C71" s="82">
        <v>19908</v>
      </c>
      <c r="D71" s="82">
        <v>19908</v>
      </c>
      <c r="E71" s="82">
        <v>8696.44</v>
      </c>
      <c r="F71" s="114">
        <v>143.6</v>
      </c>
      <c r="G71" s="114">
        <v>43.683142455294352</v>
      </c>
      <c r="H71"/>
    </row>
    <row r="72" spans="1:8" s="141" customFormat="1" ht="15" x14ac:dyDescent="0.25">
      <c r="A72" s="197" t="s">
        <v>222</v>
      </c>
      <c r="B72" s="82"/>
      <c r="C72" s="82">
        <v>2655</v>
      </c>
      <c r="D72" s="82">
        <v>2655</v>
      </c>
      <c r="E72" s="82">
        <v>24.55</v>
      </c>
      <c r="F72" s="114"/>
      <c r="G72" s="114">
        <v>0.92467043314500941</v>
      </c>
      <c r="H72"/>
    </row>
    <row r="73" spans="1:8" ht="15" x14ac:dyDescent="0.25">
      <c r="A73" s="197" t="s">
        <v>223</v>
      </c>
      <c r="B73" s="82">
        <v>7039.51</v>
      </c>
      <c r="C73" s="82">
        <v>32200</v>
      </c>
      <c r="D73" s="82">
        <v>32200</v>
      </c>
      <c r="E73" s="82">
        <v>13431.73</v>
      </c>
      <c r="F73" s="114">
        <v>190.8</v>
      </c>
      <c r="G73" s="114">
        <v>41.713447204968944</v>
      </c>
      <c r="H73"/>
    </row>
    <row r="74" spans="1:8" ht="15" x14ac:dyDescent="0.25">
      <c r="A74" s="197" t="s">
        <v>224</v>
      </c>
      <c r="B74" s="82">
        <v>2338.88</v>
      </c>
      <c r="C74" s="82">
        <v>2655</v>
      </c>
      <c r="D74" s="82">
        <v>2655</v>
      </c>
      <c r="E74" s="82">
        <v>2515.96</v>
      </c>
      <c r="F74" s="114">
        <v>107.6</v>
      </c>
      <c r="G74" s="114">
        <v>94.763088512241055</v>
      </c>
      <c r="H74"/>
    </row>
    <row r="75" spans="1:8" ht="15" x14ac:dyDescent="0.25">
      <c r="A75" s="197" t="s">
        <v>251</v>
      </c>
      <c r="B75" s="82">
        <v>3469.38</v>
      </c>
      <c r="C75" s="82">
        <v>12376</v>
      </c>
      <c r="D75" s="82">
        <v>12376</v>
      </c>
      <c r="E75" s="82">
        <v>5405.6</v>
      </c>
      <c r="F75" s="114">
        <v>155.80000000000001</v>
      </c>
      <c r="G75" s="114">
        <v>43.678086619263091</v>
      </c>
      <c r="H75"/>
    </row>
    <row r="76" spans="1:8" ht="15" x14ac:dyDescent="0.25">
      <c r="A76" s="197" t="s">
        <v>252</v>
      </c>
      <c r="B76" s="82">
        <v>3458.51</v>
      </c>
      <c r="C76" s="82">
        <v>7963</v>
      </c>
      <c r="D76" s="82">
        <v>7963</v>
      </c>
      <c r="E76" s="82">
        <v>7199.25</v>
      </c>
      <c r="F76" s="114">
        <v>208.2</v>
      </c>
      <c r="G76" s="114">
        <v>90.408765540625396</v>
      </c>
      <c r="H76"/>
    </row>
    <row r="77" spans="1:8" ht="15" x14ac:dyDescent="0.25">
      <c r="A77" s="139" t="s">
        <v>174</v>
      </c>
      <c r="B77" s="152">
        <v>398.17</v>
      </c>
      <c r="C77" s="152">
        <v>10618</v>
      </c>
      <c r="D77" s="152">
        <v>10618</v>
      </c>
      <c r="E77" s="152"/>
      <c r="F77" s="140"/>
      <c r="G77" s="140"/>
      <c r="H77"/>
    </row>
    <row r="78" spans="1:8" ht="15" x14ac:dyDescent="0.25">
      <c r="A78" s="142" t="s">
        <v>189</v>
      </c>
      <c r="B78" s="157">
        <v>398.17</v>
      </c>
      <c r="C78" s="157">
        <v>10618</v>
      </c>
      <c r="D78" s="157">
        <v>10618</v>
      </c>
      <c r="E78" s="157"/>
      <c r="F78" s="143"/>
      <c r="G78" s="143"/>
      <c r="H78"/>
    </row>
    <row r="79" spans="1:8" ht="15" x14ac:dyDescent="0.25">
      <c r="A79" s="197" t="s">
        <v>230</v>
      </c>
      <c r="B79" s="82">
        <v>398.17</v>
      </c>
      <c r="C79" s="82">
        <v>10618</v>
      </c>
      <c r="D79" s="82">
        <v>10618</v>
      </c>
      <c r="E79" s="82"/>
      <c r="F79" s="114"/>
      <c r="G79" s="114"/>
      <c r="H79"/>
    </row>
    <row r="80" spans="1:8" s="141" customFormat="1" ht="15" x14ac:dyDescent="0.25">
      <c r="A80" s="139" t="s">
        <v>176</v>
      </c>
      <c r="B80" s="152">
        <v>11724.88</v>
      </c>
      <c r="C80" s="152">
        <v>44559</v>
      </c>
      <c r="D80" s="152">
        <v>44559</v>
      </c>
      <c r="E80" s="152">
        <v>9726.18</v>
      </c>
      <c r="F80" s="140">
        <v>83</v>
      </c>
      <c r="G80" s="140">
        <v>21.827644246953479</v>
      </c>
      <c r="H80"/>
    </row>
    <row r="81" spans="1:8" ht="15" x14ac:dyDescent="0.25">
      <c r="A81" s="142" t="s">
        <v>191</v>
      </c>
      <c r="B81" s="157">
        <v>11724.88</v>
      </c>
      <c r="C81" s="157">
        <v>44559</v>
      </c>
      <c r="D81" s="157">
        <v>44559</v>
      </c>
      <c r="E81" s="157">
        <v>9726.18</v>
      </c>
      <c r="F81" s="143">
        <v>83</v>
      </c>
      <c r="G81" s="143">
        <v>21.827644246953479</v>
      </c>
      <c r="H81"/>
    </row>
    <row r="82" spans="1:8" ht="15" x14ac:dyDescent="0.25">
      <c r="A82" s="197" t="s">
        <v>253</v>
      </c>
      <c r="B82" s="82">
        <v>3311.25</v>
      </c>
      <c r="C82" s="82">
        <v>9542</v>
      </c>
      <c r="D82" s="82">
        <v>9542</v>
      </c>
      <c r="E82" s="82">
        <v>9527.1</v>
      </c>
      <c r="F82" s="114">
        <v>287.7</v>
      </c>
      <c r="G82" s="114">
        <v>99.843848249842807</v>
      </c>
      <c r="H82"/>
    </row>
    <row r="83" spans="1:8" ht="15" x14ac:dyDescent="0.25">
      <c r="A83" s="197" t="s">
        <v>258</v>
      </c>
      <c r="B83" s="82"/>
      <c r="C83" s="82">
        <v>13272</v>
      </c>
      <c r="D83" s="82">
        <v>13272</v>
      </c>
      <c r="E83" s="82"/>
      <c r="F83" s="114"/>
      <c r="G83" s="114"/>
      <c r="H83"/>
    </row>
    <row r="84" spans="1:8" s="141" customFormat="1" ht="15" x14ac:dyDescent="0.25">
      <c r="A84" s="197" t="s">
        <v>234</v>
      </c>
      <c r="B84" s="82">
        <v>8413.6299999999992</v>
      </c>
      <c r="C84" s="82">
        <v>21745</v>
      </c>
      <c r="D84" s="82">
        <v>21745</v>
      </c>
      <c r="E84" s="82">
        <v>199.08</v>
      </c>
      <c r="F84" s="114">
        <v>2.4</v>
      </c>
      <c r="G84" s="114">
        <v>0.91552080938146707</v>
      </c>
      <c r="H84"/>
    </row>
    <row r="85" spans="1:8" ht="15" x14ac:dyDescent="0.25">
      <c r="A85" s="139" t="s">
        <v>177</v>
      </c>
      <c r="B85" s="152">
        <v>306675.33</v>
      </c>
      <c r="C85" s="152">
        <v>3639025</v>
      </c>
      <c r="D85" s="152">
        <v>3639025</v>
      </c>
      <c r="E85" s="152">
        <v>419927.2</v>
      </c>
      <c r="F85" s="140">
        <v>136.9</v>
      </c>
      <c r="G85" s="140">
        <v>11.539552490021364</v>
      </c>
      <c r="H85"/>
    </row>
    <row r="86" spans="1:8" ht="15" x14ac:dyDescent="0.25">
      <c r="A86" s="142" t="s">
        <v>193</v>
      </c>
      <c r="B86" s="157">
        <v>306675.33</v>
      </c>
      <c r="C86" s="157">
        <v>3639025</v>
      </c>
      <c r="D86" s="157">
        <v>3639025</v>
      </c>
      <c r="E86" s="157">
        <v>419927.2</v>
      </c>
      <c r="F86" s="143">
        <v>136.9</v>
      </c>
      <c r="G86" s="143">
        <v>11.539552490021364</v>
      </c>
      <c r="H86"/>
    </row>
    <row r="87" spans="1:8" s="141" customFormat="1" ht="15" x14ac:dyDescent="0.25">
      <c r="A87" s="197" t="s">
        <v>236</v>
      </c>
      <c r="B87" s="82">
        <v>306675.33</v>
      </c>
      <c r="C87" s="82">
        <v>3639025</v>
      </c>
      <c r="D87" s="82">
        <v>3639025</v>
      </c>
      <c r="E87" s="82">
        <v>419927.2</v>
      </c>
      <c r="F87" s="114">
        <v>136.9</v>
      </c>
      <c r="G87" s="114">
        <v>11.539552490021364</v>
      </c>
      <c r="H87"/>
    </row>
    <row r="88" spans="1:8" ht="15" x14ac:dyDescent="0.25">
      <c r="A88" s="339" t="s">
        <v>149</v>
      </c>
      <c r="B88" s="193">
        <v>49098.99</v>
      </c>
      <c r="C88" s="193">
        <v>355450</v>
      </c>
      <c r="D88" s="193">
        <v>355450</v>
      </c>
      <c r="E88" s="193">
        <v>160817.73000000001</v>
      </c>
      <c r="F88" s="338">
        <v>327.5</v>
      </c>
      <c r="G88" s="338">
        <v>45.243418202278804</v>
      </c>
      <c r="H88"/>
    </row>
    <row r="89" spans="1:8" ht="15" x14ac:dyDescent="0.25">
      <c r="A89" s="139" t="s">
        <v>136</v>
      </c>
      <c r="B89" s="152">
        <v>44823.99</v>
      </c>
      <c r="C89" s="152">
        <v>319622</v>
      </c>
      <c r="D89" s="152">
        <v>319622</v>
      </c>
      <c r="E89" s="152">
        <v>160290.23000000001</v>
      </c>
      <c r="F89" s="140">
        <v>357.6</v>
      </c>
      <c r="G89" s="140">
        <v>50.149936487475834</v>
      </c>
      <c r="H89"/>
    </row>
    <row r="90" spans="1:8" ht="15" x14ac:dyDescent="0.25">
      <c r="A90" s="142" t="s">
        <v>137</v>
      </c>
      <c r="B90" s="157">
        <v>44823.99</v>
      </c>
      <c r="C90" s="157">
        <v>319622</v>
      </c>
      <c r="D90" s="157">
        <v>319622</v>
      </c>
      <c r="E90" s="157">
        <v>160290.23000000001</v>
      </c>
      <c r="F90" s="143">
        <v>357.6</v>
      </c>
      <c r="G90" s="143">
        <v>50.149936487475834</v>
      </c>
      <c r="H90"/>
    </row>
    <row r="91" spans="1:8" ht="15" x14ac:dyDescent="0.25">
      <c r="A91" s="197" t="s">
        <v>165</v>
      </c>
      <c r="B91" s="82">
        <v>452.59</v>
      </c>
      <c r="C91" s="82">
        <v>3982</v>
      </c>
      <c r="D91" s="82">
        <v>3982</v>
      </c>
      <c r="E91" s="82">
        <v>941.48</v>
      </c>
      <c r="F91" s="114">
        <v>208</v>
      </c>
      <c r="G91" s="114">
        <v>23.643395278754394</v>
      </c>
      <c r="H91"/>
    </row>
    <row r="92" spans="1:8" s="141" customFormat="1" ht="15" x14ac:dyDescent="0.25">
      <c r="A92" s="197" t="s">
        <v>151</v>
      </c>
      <c r="B92" s="82">
        <v>13404.64</v>
      </c>
      <c r="C92" s="82">
        <v>78306</v>
      </c>
      <c r="D92" s="82">
        <v>78306</v>
      </c>
      <c r="E92" s="82">
        <v>16976.53</v>
      </c>
      <c r="F92" s="114">
        <v>126.6</v>
      </c>
      <c r="G92" s="114">
        <v>21.679730799683291</v>
      </c>
      <c r="H92"/>
    </row>
    <row r="93" spans="1:8" ht="15" x14ac:dyDescent="0.25">
      <c r="A93" s="197" t="s">
        <v>166</v>
      </c>
      <c r="B93" s="82">
        <v>30966.76</v>
      </c>
      <c r="C93" s="82">
        <v>237334</v>
      </c>
      <c r="D93" s="82">
        <v>237334</v>
      </c>
      <c r="E93" s="82">
        <v>142372.22</v>
      </c>
      <c r="F93" s="114">
        <v>459.8</v>
      </c>
      <c r="G93" s="114">
        <v>59.988126437847086</v>
      </c>
      <c r="H93"/>
    </row>
    <row r="94" spans="1:8" ht="15" x14ac:dyDescent="0.25">
      <c r="A94" s="139" t="s">
        <v>175</v>
      </c>
      <c r="B94" s="152">
        <v>2156.75</v>
      </c>
      <c r="C94" s="152"/>
      <c r="D94" s="152"/>
      <c r="E94" s="152"/>
      <c r="F94" s="140"/>
      <c r="G94" s="140"/>
      <c r="H94"/>
    </row>
    <row r="95" spans="1:8" ht="15" x14ac:dyDescent="0.25">
      <c r="A95" s="142" t="s">
        <v>190</v>
      </c>
      <c r="B95" s="157">
        <v>2156.75</v>
      </c>
      <c r="C95" s="157"/>
      <c r="D95" s="157"/>
      <c r="E95" s="157"/>
      <c r="F95" s="143"/>
      <c r="G95" s="143"/>
      <c r="H95"/>
    </row>
    <row r="96" spans="1:8" s="141" customFormat="1" ht="15" x14ac:dyDescent="0.25">
      <c r="A96" s="197" t="s">
        <v>286</v>
      </c>
      <c r="B96" s="82">
        <v>2156.75</v>
      </c>
      <c r="C96" s="82"/>
      <c r="D96" s="82"/>
      <c r="E96" s="82"/>
      <c r="F96" s="114"/>
      <c r="G96" s="114"/>
      <c r="H96"/>
    </row>
    <row r="97" spans="1:8" ht="15" x14ac:dyDescent="0.25">
      <c r="A97" s="139" t="s">
        <v>176</v>
      </c>
      <c r="B97" s="152">
        <v>2118.25</v>
      </c>
      <c r="C97" s="152">
        <v>35828</v>
      </c>
      <c r="D97" s="152">
        <v>35828</v>
      </c>
      <c r="E97" s="152">
        <v>527.5</v>
      </c>
      <c r="F97" s="140">
        <v>24.9</v>
      </c>
      <c r="G97" s="140">
        <v>1.4723121580886458</v>
      </c>
      <c r="H97"/>
    </row>
    <row r="98" spans="1:8" ht="15" x14ac:dyDescent="0.25">
      <c r="A98" s="142" t="s">
        <v>191</v>
      </c>
      <c r="B98" s="157">
        <v>2118.25</v>
      </c>
      <c r="C98" s="157">
        <v>35828</v>
      </c>
      <c r="D98" s="157">
        <v>35828</v>
      </c>
      <c r="E98" s="157">
        <v>527.5</v>
      </c>
      <c r="F98" s="143">
        <v>24.9</v>
      </c>
      <c r="G98" s="143">
        <v>1.4723121580886458</v>
      </c>
      <c r="H98"/>
    </row>
    <row r="99" spans="1:8" ht="15" x14ac:dyDescent="0.25">
      <c r="A99" s="197" t="s">
        <v>253</v>
      </c>
      <c r="B99" s="82">
        <v>2118.25</v>
      </c>
      <c r="C99" s="82">
        <v>35828</v>
      </c>
      <c r="D99" s="82">
        <v>35828</v>
      </c>
      <c r="E99" s="82">
        <v>527.5</v>
      </c>
      <c r="F99" s="114">
        <v>24.9</v>
      </c>
      <c r="G99" s="114">
        <v>1.4723121580886458</v>
      </c>
      <c r="H99"/>
    </row>
    <row r="100" spans="1:8" ht="15" x14ac:dyDescent="0.25">
      <c r="A100" s="339" t="s">
        <v>255</v>
      </c>
      <c r="B100" s="193">
        <v>28256.61</v>
      </c>
      <c r="C100" s="193">
        <v>184019</v>
      </c>
      <c r="D100" s="193">
        <v>184019</v>
      </c>
      <c r="E100" s="193">
        <v>49642.789999999994</v>
      </c>
      <c r="F100" s="338">
        <v>175.7</v>
      </c>
      <c r="G100" s="338">
        <v>26.976991506311844</v>
      </c>
      <c r="H100"/>
    </row>
    <row r="101" spans="1:8" s="141" customFormat="1" ht="15" x14ac:dyDescent="0.25">
      <c r="A101" s="139" t="s">
        <v>136</v>
      </c>
      <c r="B101" s="152">
        <v>11614.95</v>
      </c>
      <c r="C101" s="152">
        <v>53296</v>
      </c>
      <c r="D101" s="152">
        <v>53296</v>
      </c>
      <c r="E101" s="152">
        <v>16506.419999999998</v>
      </c>
      <c r="F101" s="140">
        <v>142.1</v>
      </c>
      <c r="G101" s="140">
        <v>30.971217352146503</v>
      </c>
      <c r="H101"/>
    </row>
    <row r="102" spans="1:8" ht="15" x14ac:dyDescent="0.25">
      <c r="A102" s="142" t="s">
        <v>184</v>
      </c>
      <c r="B102" s="157">
        <v>8301.34</v>
      </c>
      <c r="C102" s="157">
        <v>30070</v>
      </c>
      <c r="D102" s="157">
        <v>30070</v>
      </c>
      <c r="E102" s="157">
        <v>10945.73</v>
      </c>
      <c r="F102" s="143">
        <v>131.9</v>
      </c>
      <c r="G102" s="143">
        <v>36.400831393415359</v>
      </c>
      <c r="H102"/>
    </row>
    <row r="103" spans="1:8" ht="15" x14ac:dyDescent="0.25">
      <c r="A103" s="197" t="s">
        <v>246</v>
      </c>
      <c r="B103" s="82">
        <v>7278.18</v>
      </c>
      <c r="C103" s="82">
        <v>23226</v>
      </c>
      <c r="D103" s="82">
        <v>23226</v>
      </c>
      <c r="E103" s="82">
        <v>8139.83</v>
      </c>
      <c r="F103" s="114">
        <v>111.8</v>
      </c>
      <c r="G103" s="114">
        <v>35.046198226125888</v>
      </c>
      <c r="H103"/>
    </row>
    <row r="104" spans="1:8" s="141" customFormat="1" ht="15" x14ac:dyDescent="0.25">
      <c r="A104" s="197" t="s">
        <v>208</v>
      </c>
      <c r="B104" s="82"/>
      <c r="C104" s="82">
        <v>199</v>
      </c>
      <c r="D104" s="82">
        <v>199</v>
      </c>
      <c r="E104" s="82">
        <v>46.9</v>
      </c>
      <c r="F104" s="114"/>
      <c r="G104" s="114">
        <v>23.567839195979897</v>
      </c>
      <c r="H104"/>
    </row>
    <row r="105" spans="1:8" ht="15" x14ac:dyDescent="0.25">
      <c r="A105" s="197" t="s">
        <v>247</v>
      </c>
      <c r="B105" s="82">
        <v>1023.16</v>
      </c>
      <c r="C105" s="82">
        <v>6645</v>
      </c>
      <c r="D105" s="82">
        <v>6645</v>
      </c>
      <c r="E105" s="82">
        <v>2759</v>
      </c>
      <c r="F105" s="114">
        <v>269.7</v>
      </c>
      <c r="G105" s="114">
        <v>41.519939804364178</v>
      </c>
      <c r="H105"/>
    </row>
    <row r="106" spans="1:8" ht="15" x14ac:dyDescent="0.25">
      <c r="A106" s="142" t="s">
        <v>137</v>
      </c>
      <c r="B106" s="157">
        <v>2109.4</v>
      </c>
      <c r="C106" s="157">
        <v>15263</v>
      </c>
      <c r="D106" s="157">
        <v>15263</v>
      </c>
      <c r="E106" s="157">
        <v>5022.1000000000004</v>
      </c>
      <c r="F106" s="143">
        <v>238.1</v>
      </c>
      <c r="G106" s="143">
        <v>32.90375417676735</v>
      </c>
      <c r="H106"/>
    </row>
    <row r="107" spans="1:8" ht="15" x14ac:dyDescent="0.25">
      <c r="A107" s="197" t="s">
        <v>165</v>
      </c>
      <c r="B107" s="82">
        <v>1442.25</v>
      </c>
      <c r="C107" s="82">
        <v>10618</v>
      </c>
      <c r="D107" s="82">
        <v>10618</v>
      </c>
      <c r="E107" s="82">
        <v>4344.0200000000004</v>
      </c>
      <c r="F107" s="114">
        <v>301.2</v>
      </c>
      <c r="G107" s="114">
        <v>40.911847805613114</v>
      </c>
      <c r="H107"/>
    </row>
    <row r="108" spans="1:8" s="141" customFormat="1" ht="15" x14ac:dyDescent="0.25">
      <c r="A108" s="197" t="s">
        <v>250</v>
      </c>
      <c r="B108" s="82">
        <v>667.15</v>
      </c>
      <c r="C108" s="82">
        <v>4645</v>
      </c>
      <c r="D108" s="82">
        <v>4645</v>
      </c>
      <c r="E108" s="82">
        <v>678.08</v>
      </c>
      <c r="F108" s="114">
        <v>101.6</v>
      </c>
      <c r="G108" s="114">
        <v>14.59806243272336</v>
      </c>
      <c r="H108"/>
    </row>
    <row r="109" spans="1:8" ht="15" x14ac:dyDescent="0.25">
      <c r="A109" s="142" t="s">
        <v>186</v>
      </c>
      <c r="B109" s="157">
        <v>1204.21</v>
      </c>
      <c r="C109" s="157">
        <v>7963</v>
      </c>
      <c r="D109" s="157">
        <v>7963</v>
      </c>
      <c r="E109" s="157">
        <v>538.59</v>
      </c>
      <c r="F109" s="143">
        <v>44.7</v>
      </c>
      <c r="G109" s="143">
        <v>6.7636569132236604</v>
      </c>
      <c r="H109"/>
    </row>
    <row r="110" spans="1:8" ht="15" x14ac:dyDescent="0.25">
      <c r="A110" s="197" t="s">
        <v>222</v>
      </c>
      <c r="B110" s="82">
        <v>1204.21</v>
      </c>
      <c r="C110" s="82">
        <v>7963</v>
      </c>
      <c r="D110" s="82">
        <v>7963</v>
      </c>
      <c r="E110" s="82">
        <v>538.59</v>
      </c>
      <c r="F110" s="114">
        <v>44.7</v>
      </c>
      <c r="G110" s="114">
        <v>6.7636569132236604</v>
      </c>
      <c r="H110"/>
    </row>
    <row r="111" spans="1:8" ht="15" x14ac:dyDescent="0.25">
      <c r="A111" s="139" t="s">
        <v>173</v>
      </c>
      <c r="B111" s="152">
        <v>462.9</v>
      </c>
      <c r="C111" s="152">
        <v>14412</v>
      </c>
      <c r="D111" s="152">
        <v>14412</v>
      </c>
      <c r="E111" s="152">
        <v>5903.48</v>
      </c>
      <c r="F111" s="140">
        <v>1275.3</v>
      </c>
      <c r="G111" s="140">
        <v>40.962253677490978</v>
      </c>
      <c r="H111"/>
    </row>
    <row r="112" spans="1:8" s="141" customFormat="1" ht="15" x14ac:dyDescent="0.25">
      <c r="A112" s="142" t="s">
        <v>187</v>
      </c>
      <c r="B112" s="157">
        <v>462.9</v>
      </c>
      <c r="C112" s="157">
        <v>14412</v>
      </c>
      <c r="D112" s="157">
        <v>14412</v>
      </c>
      <c r="E112" s="157">
        <v>5903.48</v>
      </c>
      <c r="F112" s="143">
        <v>1275.3</v>
      </c>
      <c r="G112" s="143">
        <v>40.962253677490978</v>
      </c>
      <c r="H112"/>
    </row>
    <row r="113" spans="1:8" ht="24.75" x14ac:dyDescent="0.25">
      <c r="A113" s="197" t="s">
        <v>256</v>
      </c>
      <c r="B113" s="82">
        <v>462.9</v>
      </c>
      <c r="C113" s="82">
        <v>14412</v>
      </c>
      <c r="D113" s="82">
        <v>14412</v>
      </c>
      <c r="E113" s="82">
        <v>5903.48</v>
      </c>
      <c r="F113" s="114">
        <v>1275.3</v>
      </c>
      <c r="G113" s="114">
        <v>40.962253677490978</v>
      </c>
      <c r="H113"/>
    </row>
    <row r="114" spans="1:8" ht="15" x14ac:dyDescent="0.25">
      <c r="A114" s="139" t="s">
        <v>176</v>
      </c>
      <c r="B114" s="152">
        <v>16178.76</v>
      </c>
      <c r="C114" s="152">
        <v>116311</v>
      </c>
      <c r="D114" s="152">
        <v>116311</v>
      </c>
      <c r="E114" s="152">
        <v>27232.89</v>
      </c>
      <c r="F114" s="140">
        <v>168.3</v>
      </c>
      <c r="G114" s="140">
        <v>23.413855955154713</v>
      </c>
      <c r="H114"/>
    </row>
    <row r="115" spans="1:8" s="141" customFormat="1" ht="15" x14ac:dyDescent="0.25">
      <c r="A115" s="142" t="s">
        <v>192</v>
      </c>
      <c r="B115" s="157">
        <v>16178.76</v>
      </c>
      <c r="C115" s="157">
        <v>116311</v>
      </c>
      <c r="D115" s="157">
        <v>116311</v>
      </c>
      <c r="E115" s="157">
        <v>27232.89</v>
      </c>
      <c r="F115" s="143">
        <v>168.3</v>
      </c>
      <c r="G115" s="143">
        <v>23.413855955154713</v>
      </c>
      <c r="H115"/>
    </row>
    <row r="116" spans="1:8" ht="15" x14ac:dyDescent="0.25">
      <c r="A116" s="197" t="s">
        <v>257</v>
      </c>
      <c r="B116" s="82">
        <v>16178.76</v>
      </c>
      <c r="C116" s="82">
        <v>116311</v>
      </c>
      <c r="D116" s="82">
        <v>116311</v>
      </c>
      <c r="E116" s="82">
        <v>27232.89</v>
      </c>
      <c r="F116" s="114">
        <v>168.3</v>
      </c>
      <c r="G116" s="114">
        <v>23.413855955154713</v>
      </c>
      <c r="H116"/>
    </row>
    <row r="117" spans="1:8" ht="24.75" x14ac:dyDescent="0.25">
      <c r="A117" s="339" t="s">
        <v>313</v>
      </c>
      <c r="B117" s="193">
        <v>589260.57000000007</v>
      </c>
      <c r="C117" s="193"/>
      <c r="D117" s="193"/>
      <c r="E117" s="193"/>
      <c r="F117" s="338"/>
      <c r="G117" s="338"/>
      <c r="H117"/>
    </row>
    <row r="118" spans="1:8" s="141" customFormat="1" ht="15" x14ac:dyDescent="0.25">
      <c r="A118" s="139" t="s">
        <v>172</v>
      </c>
      <c r="B118" s="152">
        <v>13678.76</v>
      </c>
      <c r="C118" s="152"/>
      <c r="D118" s="152"/>
      <c r="E118" s="152"/>
      <c r="F118" s="140"/>
      <c r="G118" s="140"/>
      <c r="H118"/>
    </row>
    <row r="119" spans="1:8" ht="15" x14ac:dyDescent="0.25">
      <c r="A119" s="142" t="s">
        <v>180</v>
      </c>
      <c r="B119" s="157">
        <v>11570.54</v>
      </c>
      <c r="C119" s="157"/>
      <c r="D119" s="157"/>
      <c r="E119" s="157"/>
      <c r="F119" s="143"/>
      <c r="G119" s="143"/>
      <c r="H119"/>
    </row>
    <row r="120" spans="1:8" ht="15" x14ac:dyDescent="0.25">
      <c r="A120" s="197" t="s">
        <v>197</v>
      </c>
      <c r="B120" s="82">
        <v>11570.54</v>
      </c>
      <c r="C120" s="82"/>
      <c r="D120" s="82"/>
      <c r="E120" s="82"/>
      <c r="F120" s="114"/>
      <c r="G120" s="114"/>
      <c r="H120"/>
    </row>
    <row r="121" spans="1:8" s="141" customFormat="1" ht="15" x14ac:dyDescent="0.25">
      <c r="A121" s="142" t="s">
        <v>181</v>
      </c>
      <c r="B121" s="157">
        <v>199.08</v>
      </c>
      <c r="C121" s="157"/>
      <c r="D121" s="157"/>
      <c r="E121" s="157"/>
      <c r="F121" s="143"/>
      <c r="G121" s="143"/>
      <c r="H121"/>
    </row>
    <row r="122" spans="1:8" ht="15" x14ac:dyDescent="0.25">
      <c r="A122" s="197" t="s">
        <v>199</v>
      </c>
      <c r="B122" s="82">
        <v>199.08</v>
      </c>
      <c r="C122" s="82"/>
      <c r="D122" s="82"/>
      <c r="E122" s="82"/>
      <c r="F122" s="114"/>
      <c r="G122" s="114"/>
      <c r="H122"/>
    </row>
    <row r="123" spans="1:8" ht="15" x14ac:dyDescent="0.25">
      <c r="A123" s="142" t="s">
        <v>182</v>
      </c>
      <c r="B123" s="157">
        <v>1909.14</v>
      </c>
      <c r="C123" s="157"/>
      <c r="D123" s="157"/>
      <c r="E123" s="157"/>
      <c r="F123" s="143"/>
      <c r="G123" s="143"/>
      <c r="H123"/>
    </row>
    <row r="124" spans="1:8" ht="15" x14ac:dyDescent="0.25">
      <c r="A124" s="197" t="s">
        <v>200</v>
      </c>
      <c r="B124" s="82">
        <v>1909.14</v>
      </c>
      <c r="C124" s="82"/>
      <c r="D124" s="82"/>
      <c r="E124" s="82"/>
      <c r="F124" s="114"/>
      <c r="G124" s="114"/>
      <c r="H124"/>
    </row>
    <row r="125" spans="1:8" s="141" customFormat="1" ht="15" x14ac:dyDescent="0.25">
      <c r="A125" s="139" t="s">
        <v>136</v>
      </c>
      <c r="B125" s="152">
        <v>575581.81000000006</v>
      </c>
      <c r="C125" s="152"/>
      <c r="D125" s="152"/>
      <c r="E125" s="152"/>
      <c r="F125" s="140"/>
      <c r="G125" s="140"/>
      <c r="H125"/>
    </row>
    <row r="126" spans="1:8" ht="15" x14ac:dyDescent="0.25">
      <c r="A126" s="142" t="s">
        <v>183</v>
      </c>
      <c r="B126" s="157">
        <v>72318.240000000005</v>
      </c>
      <c r="C126" s="157"/>
      <c r="D126" s="157"/>
      <c r="E126" s="157"/>
      <c r="F126" s="143"/>
      <c r="G126" s="143"/>
      <c r="H126"/>
    </row>
    <row r="127" spans="1:8" s="141" customFormat="1" ht="15" x14ac:dyDescent="0.25">
      <c r="A127" s="197" t="s">
        <v>243</v>
      </c>
      <c r="B127" s="82">
        <v>72318.240000000005</v>
      </c>
      <c r="C127" s="82"/>
      <c r="D127" s="82"/>
      <c r="E127" s="82"/>
      <c r="F127" s="114"/>
      <c r="G127" s="114"/>
      <c r="H127"/>
    </row>
    <row r="128" spans="1:8" ht="15" x14ac:dyDescent="0.25">
      <c r="A128" s="142" t="s">
        <v>184</v>
      </c>
      <c r="B128" s="157">
        <v>2610.4499999999998</v>
      </c>
      <c r="C128" s="157"/>
      <c r="D128" s="157"/>
      <c r="E128" s="157"/>
      <c r="F128" s="143"/>
      <c r="G128" s="143"/>
      <c r="H128"/>
    </row>
    <row r="129" spans="1:8" s="141" customFormat="1" ht="15" x14ac:dyDescent="0.25">
      <c r="A129" s="197" t="s">
        <v>245</v>
      </c>
      <c r="B129" s="82">
        <v>2610.4499999999998</v>
      </c>
      <c r="C129" s="82"/>
      <c r="D129" s="82"/>
      <c r="E129" s="82"/>
      <c r="F129" s="114"/>
      <c r="G129" s="114"/>
      <c r="H129"/>
    </row>
    <row r="130" spans="1:8" ht="15" x14ac:dyDescent="0.25">
      <c r="A130" s="142" t="s">
        <v>137</v>
      </c>
      <c r="B130" s="157">
        <v>408988.69</v>
      </c>
      <c r="C130" s="157"/>
      <c r="D130" s="157"/>
      <c r="E130" s="157"/>
      <c r="F130" s="143"/>
      <c r="G130" s="143"/>
      <c r="H130"/>
    </row>
    <row r="131" spans="1:8" ht="15" x14ac:dyDescent="0.25">
      <c r="A131" s="197" t="s">
        <v>248</v>
      </c>
      <c r="B131" s="82">
        <v>550.79999999999995</v>
      </c>
      <c r="C131" s="82"/>
      <c r="D131" s="82"/>
      <c r="E131" s="82"/>
      <c r="F131" s="114"/>
      <c r="G131" s="114"/>
      <c r="H131"/>
    </row>
    <row r="132" spans="1:8" s="141" customFormat="1" ht="15" x14ac:dyDescent="0.25">
      <c r="A132" s="197" t="s">
        <v>249</v>
      </c>
      <c r="B132" s="82">
        <v>408437.89</v>
      </c>
      <c r="C132" s="82"/>
      <c r="D132" s="82"/>
      <c r="E132" s="82"/>
      <c r="F132" s="114"/>
      <c r="G132" s="114"/>
      <c r="H132"/>
    </row>
    <row r="133" spans="1:8" ht="15" x14ac:dyDescent="0.25">
      <c r="A133" s="142" t="s">
        <v>185</v>
      </c>
      <c r="B133" s="157">
        <v>88234.12</v>
      </c>
      <c r="C133" s="157"/>
      <c r="D133" s="157"/>
      <c r="E133" s="157"/>
      <c r="F133" s="143"/>
      <c r="G133" s="143"/>
      <c r="H133"/>
    </row>
    <row r="134" spans="1:8" s="141" customFormat="1" ht="15" x14ac:dyDescent="0.25">
      <c r="A134" s="197" t="s">
        <v>220</v>
      </c>
      <c r="B134" s="82">
        <v>88234.12</v>
      </c>
      <c r="C134" s="82"/>
      <c r="D134" s="82"/>
      <c r="E134" s="82"/>
      <c r="F134" s="114"/>
      <c r="G134" s="114"/>
      <c r="H134"/>
    </row>
    <row r="135" spans="1:8" ht="15" x14ac:dyDescent="0.25">
      <c r="A135" s="142" t="s">
        <v>186</v>
      </c>
      <c r="B135" s="157">
        <v>3430.31</v>
      </c>
      <c r="C135" s="157"/>
      <c r="D135" s="157"/>
      <c r="E135" s="157"/>
      <c r="F135" s="143"/>
      <c r="G135" s="143"/>
      <c r="H135"/>
    </row>
    <row r="136" spans="1:8" s="141" customFormat="1" ht="15" x14ac:dyDescent="0.25">
      <c r="A136" s="197" t="s">
        <v>223</v>
      </c>
      <c r="B136" s="82">
        <v>3403.77</v>
      </c>
      <c r="C136" s="82"/>
      <c r="D136" s="82"/>
      <c r="E136" s="82"/>
      <c r="F136" s="114"/>
      <c r="G136" s="114"/>
      <c r="H136"/>
    </row>
    <row r="137" spans="1:8" ht="15" x14ac:dyDescent="0.25">
      <c r="A137" s="197" t="s">
        <v>252</v>
      </c>
      <c r="B137" s="82">
        <v>26.54</v>
      </c>
      <c r="C137" s="82"/>
      <c r="D137" s="82"/>
      <c r="E137" s="82"/>
      <c r="F137" s="114"/>
      <c r="G137" s="114"/>
      <c r="H137"/>
    </row>
    <row r="138" spans="1:8" ht="15" x14ac:dyDescent="0.25">
      <c r="A138" s="84" t="s">
        <v>287</v>
      </c>
      <c r="B138" s="82">
        <v>5285322.0899999971</v>
      </c>
      <c r="C138" s="82">
        <v>14415988</v>
      </c>
      <c r="D138" s="82">
        <v>14415988</v>
      </c>
      <c r="E138" s="82">
        <v>5432570.9100000001</v>
      </c>
      <c r="F138" s="114">
        <v>102.8</v>
      </c>
      <c r="G138" s="114">
        <v>37.68434678219765</v>
      </c>
      <c r="H138"/>
    </row>
    <row r="139" spans="1:8" ht="15" x14ac:dyDescent="0.25">
      <c r="A139"/>
      <c r="B139"/>
      <c r="C139"/>
      <c r="D139"/>
      <c r="E139"/>
      <c r="F139"/>
      <c r="G139"/>
      <c r="H139"/>
    </row>
    <row r="140" spans="1:8" ht="15" x14ac:dyDescent="0.25">
      <c r="A140"/>
      <c r="B140"/>
      <c r="C140"/>
      <c r="D140"/>
      <c r="E140"/>
      <c r="F140"/>
      <c r="G140"/>
      <c r="H140"/>
    </row>
    <row r="141" spans="1:8" s="141" customFormat="1" ht="15" x14ac:dyDescent="0.25">
      <c r="A141"/>
      <c r="B141"/>
      <c r="C141"/>
      <c r="D141"/>
      <c r="E141"/>
      <c r="F141"/>
      <c r="G141"/>
      <c r="H141"/>
    </row>
    <row r="142" spans="1:8" ht="15" x14ac:dyDescent="0.25">
      <c r="A142"/>
      <c r="B142"/>
      <c r="C142"/>
      <c r="D142"/>
      <c r="E142"/>
      <c r="F142"/>
      <c r="G142"/>
      <c r="H142"/>
    </row>
    <row r="143" spans="1:8" s="141" customFormat="1" ht="15" x14ac:dyDescent="0.25">
      <c r="A143"/>
      <c r="B143"/>
      <c r="C143"/>
      <c r="D143"/>
      <c r="E143"/>
      <c r="F143"/>
      <c r="G143"/>
      <c r="H143"/>
    </row>
    <row r="144" spans="1:8" ht="15" x14ac:dyDescent="0.25">
      <c r="A144"/>
      <c r="B144"/>
      <c r="C144"/>
      <c r="D144"/>
      <c r="E144"/>
      <c r="F144"/>
      <c r="G144"/>
      <c r="H144"/>
    </row>
    <row r="145" spans="1:8" ht="15" x14ac:dyDescent="0.25">
      <c r="A145"/>
      <c r="B145"/>
      <c r="C145"/>
      <c r="D145"/>
      <c r="E145"/>
      <c r="F145"/>
      <c r="G145"/>
      <c r="H145"/>
    </row>
    <row r="146" spans="1:8" ht="15" x14ac:dyDescent="0.25">
      <c r="A146"/>
      <c r="B146"/>
      <c r="C146"/>
      <c r="D146"/>
      <c r="E146"/>
      <c r="F146"/>
      <c r="G146"/>
      <c r="H146"/>
    </row>
    <row r="147" spans="1:8" s="141" customFormat="1" ht="15" x14ac:dyDescent="0.25">
      <c r="A147"/>
      <c r="B147"/>
      <c r="C147"/>
      <c r="D147"/>
      <c r="E147"/>
      <c r="F147"/>
      <c r="G147"/>
      <c r="H147"/>
    </row>
    <row r="148" spans="1:8" ht="15" x14ac:dyDescent="0.25">
      <c r="A148"/>
      <c r="B148"/>
      <c r="C148"/>
      <c r="D148"/>
      <c r="E148"/>
      <c r="F148"/>
      <c r="G148"/>
      <c r="H148"/>
    </row>
    <row r="149" spans="1:8" ht="15" x14ac:dyDescent="0.25">
      <c r="A149"/>
      <c r="B149"/>
      <c r="C149"/>
      <c r="D149"/>
      <c r="E149"/>
      <c r="F149"/>
      <c r="G149"/>
      <c r="H149"/>
    </row>
    <row r="150" spans="1:8" s="141" customFormat="1" ht="15" x14ac:dyDescent="0.25">
      <c r="A150"/>
      <c r="B150"/>
      <c r="C150"/>
      <c r="D150"/>
      <c r="E150"/>
      <c r="F150"/>
      <c r="G150"/>
      <c r="H150"/>
    </row>
    <row r="151" spans="1:8" ht="15" x14ac:dyDescent="0.25">
      <c r="A151"/>
      <c r="B151"/>
      <c r="C151"/>
      <c r="D151"/>
      <c r="E151"/>
      <c r="F151"/>
      <c r="G151"/>
      <c r="H151"/>
    </row>
    <row r="152" spans="1:8" ht="15" x14ac:dyDescent="0.25">
      <c r="A152"/>
      <c r="B152"/>
      <c r="C152"/>
      <c r="D152"/>
      <c r="E152"/>
      <c r="F152"/>
      <c r="G152"/>
      <c r="H152"/>
    </row>
    <row r="153" spans="1:8" ht="15" x14ac:dyDescent="0.25">
      <c r="A153"/>
      <c r="B153"/>
      <c r="C153"/>
      <c r="D153"/>
      <c r="E153"/>
      <c r="F153"/>
      <c r="G153"/>
      <c r="H153"/>
    </row>
    <row r="154" spans="1:8" s="141" customFormat="1" ht="15" x14ac:dyDescent="0.25">
      <c r="A154"/>
      <c r="B154"/>
      <c r="C154"/>
      <c r="D154"/>
      <c r="E154"/>
      <c r="F154"/>
      <c r="G154"/>
      <c r="H154"/>
    </row>
    <row r="155" spans="1:8" ht="15" x14ac:dyDescent="0.25">
      <c r="A155"/>
      <c r="B155"/>
      <c r="C155"/>
      <c r="D155"/>
      <c r="E155"/>
      <c r="F155"/>
      <c r="G155"/>
      <c r="H155"/>
    </row>
    <row r="156" spans="1:8" s="141" customFormat="1" ht="15" x14ac:dyDescent="0.25">
      <c r="A156"/>
      <c r="B156"/>
      <c r="C156"/>
      <c r="D156"/>
      <c r="E156"/>
      <c r="F156"/>
      <c r="G156"/>
      <c r="H156"/>
    </row>
    <row r="157" spans="1:8" ht="15" x14ac:dyDescent="0.25">
      <c r="A157"/>
      <c r="B157"/>
      <c r="C157"/>
      <c r="D157"/>
      <c r="E157"/>
      <c r="F157"/>
      <c r="G157"/>
      <c r="H157"/>
    </row>
    <row r="158" spans="1:8" ht="15" x14ac:dyDescent="0.25">
      <c r="A158"/>
      <c r="B158"/>
      <c r="C158"/>
      <c r="D158"/>
      <c r="E158"/>
      <c r="F158"/>
      <c r="G158"/>
      <c r="H158"/>
    </row>
    <row r="159" spans="1:8" s="141" customFormat="1" ht="15" x14ac:dyDescent="0.25">
      <c r="A159"/>
      <c r="B159"/>
      <c r="C159"/>
      <c r="D159"/>
      <c r="E159"/>
      <c r="F159"/>
      <c r="G159"/>
      <c r="H159"/>
    </row>
    <row r="160" spans="1:8" ht="15" x14ac:dyDescent="0.25">
      <c r="A160"/>
      <c r="B160"/>
      <c r="C160"/>
      <c r="D160"/>
      <c r="E160"/>
      <c r="F160"/>
      <c r="G160"/>
      <c r="H160"/>
    </row>
    <row r="161" spans="1:8" s="141" customFormat="1" ht="15" x14ac:dyDescent="0.25">
      <c r="A161"/>
      <c r="B161"/>
      <c r="C161"/>
      <c r="D161"/>
      <c r="E161"/>
      <c r="F161"/>
      <c r="G161"/>
      <c r="H161"/>
    </row>
    <row r="162" spans="1:8" ht="15" x14ac:dyDescent="0.25">
      <c r="A162"/>
      <c r="B162"/>
      <c r="C162"/>
      <c r="D162"/>
      <c r="E162"/>
      <c r="F162"/>
      <c r="G162"/>
      <c r="H162"/>
    </row>
    <row r="163" spans="1:8" ht="15" x14ac:dyDescent="0.25">
      <c r="A163"/>
      <c r="B163"/>
      <c r="C163"/>
      <c r="D163"/>
      <c r="E163"/>
      <c r="F163"/>
      <c r="G163"/>
      <c r="H163"/>
    </row>
    <row r="164" spans="1:8" ht="15" x14ac:dyDescent="0.25">
      <c r="A164"/>
      <c r="B164"/>
      <c r="C164"/>
      <c r="D164"/>
      <c r="E164"/>
      <c r="F164"/>
      <c r="G164"/>
      <c r="H164"/>
    </row>
    <row r="165" spans="1:8" s="141" customFormat="1" ht="15" x14ac:dyDescent="0.25">
      <c r="A165"/>
      <c r="B165"/>
      <c r="C165"/>
      <c r="D165"/>
      <c r="E165"/>
      <c r="F165"/>
      <c r="G165"/>
      <c r="H165"/>
    </row>
    <row r="166" spans="1:8" ht="15" x14ac:dyDescent="0.25">
      <c r="A166"/>
      <c r="B166"/>
      <c r="C166"/>
      <c r="D166"/>
      <c r="E166"/>
      <c r="F166"/>
      <c r="G166"/>
      <c r="H166"/>
    </row>
    <row r="167" spans="1:8" ht="15" x14ac:dyDescent="0.25">
      <c r="A167"/>
      <c r="B167"/>
      <c r="C167"/>
      <c r="D167"/>
      <c r="E167"/>
      <c r="F167"/>
      <c r="G167"/>
      <c r="H167"/>
    </row>
    <row r="168" spans="1:8" s="141" customFormat="1" ht="15" x14ac:dyDescent="0.25">
      <c r="A168"/>
      <c r="B168"/>
      <c r="C168"/>
      <c r="D168"/>
      <c r="E168"/>
      <c r="F168"/>
      <c r="G168"/>
      <c r="H168"/>
    </row>
    <row r="169" spans="1:8" ht="15" x14ac:dyDescent="0.25">
      <c r="A169"/>
      <c r="B169"/>
      <c r="C169"/>
      <c r="D169"/>
      <c r="E169"/>
      <c r="F169"/>
      <c r="G169"/>
      <c r="H169"/>
    </row>
    <row r="170" spans="1:8" ht="15" x14ac:dyDescent="0.25">
      <c r="A170"/>
      <c r="B170"/>
      <c r="C170"/>
      <c r="D170"/>
      <c r="E170"/>
      <c r="F170"/>
      <c r="G170"/>
      <c r="H170"/>
    </row>
    <row r="171" spans="1:8" s="141" customFormat="1" ht="15" x14ac:dyDescent="0.25">
      <c r="A171"/>
      <c r="B171"/>
      <c r="C171"/>
      <c r="D171"/>
      <c r="E171"/>
      <c r="F171"/>
      <c r="G171"/>
      <c r="H171"/>
    </row>
    <row r="172" spans="1:8" ht="15" x14ac:dyDescent="0.25">
      <c r="A172"/>
      <c r="B172"/>
      <c r="C172"/>
      <c r="D172"/>
      <c r="E172"/>
      <c r="F172"/>
      <c r="G172"/>
      <c r="H172"/>
    </row>
    <row r="173" spans="1:8" ht="15" x14ac:dyDescent="0.25">
      <c r="A173"/>
      <c r="B173"/>
      <c r="C173"/>
      <c r="D173"/>
      <c r="E173"/>
      <c r="F173"/>
      <c r="G173"/>
      <c r="H173"/>
    </row>
    <row r="174" spans="1:8" ht="15" x14ac:dyDescent="0.25">
      <c r="A174" s="116"/>
      <c r="B174" s="185"/>
      <c r="C174" s="185"/>
      <c r="D174" s="185"/>
      <c r="E174" s="185"/>
      <c r="F174" s="185"/>
      <c r="G174" s="125"/>
      <c r="H174" s="125"/>
    </row>
    <row r="175" spans="1:8" ht="15" x14ac:dyDescent="0.25">
      <c r="A175" s="116"/>
      <c r="B175" s="185"/>
      <c r="C175" s="185"/>
      <c r="D175" s="185"/>
      <c r="E175" s="185"/>
      <c r="F175" s="185"/>
      <c r="G175" s="125"/>
      <c r="H175" s="125"/>
    </row>
    <row r="176" spans="1:8" ht="15" x14ac:dyDescent="0.25">
      <c r="A176" s="116"/>
      <c r="B176" s="185"/>
      <c r="C176" s="185"/>
      <c r="D176" s="185"/>
      <c r="E176" s="185"/>
      <c r="F176" s="185"/>
      <c r="G176" s="125"/>
      <c r="H176" s="125"/>
    </row>
    <row r="177" spans="1:8" ht="15" x14ac:dyDescent="0.25">
      <c r="A177" s="116"/>
      <c r="B177" s="185"/>
      <c r="C177" s="185"/>
      <c r="D177" s="185"/>
      <c r="E177" s="185"/>
      <c r="F177" s="185"/>
      <c r="G177" s="125"/>
      <c r="H177" s="125"/>
    </row>
    <row r="178" spans="1:8" ht="15" x14ac:dyDescent="0.25">
      <c r="A178" s="116"/>
      <c r="B178" s="185"/>
      <c r="C178" s="185"/>
      <c r="D178" s="185"/>
      <c r="E178" s="185"/>
      <c r="F178" s="185"/>
      <c r="G178" s="125"/>
      <c r="H178" s="125"/>
    </row>
    <row r="179" spans="1:8" ht="15" x14ac:dyDescent="0.25">
      <c r="A179" s="116"/>
      <c r="B179" s="185"/>
      <c r="C179" s="185"/>
      <c r="D179" s="185"/>
      <c r="E179" s="185"/>
      <c r="F179" s="185"/>
      <c r="G179" s="125"/>
      <c r="H179" s="125"/>
    </row>
    <row r="180" spans="1:8" ht="15" x14ac:dyDescent="0.25">
      <c r="A180" s="116"/>
      <c r="B180" s="185"/>
      <c r="C180" s="185"/>
      <c r="D180" s="185"/>
      <c r="E180" s="185"/>
      <c r="F180" s="185"/>
      <c r="G180" s="125"/>
      <c r="H180" s="125"/>
    </row>
    <row r="181" spans="1:8" ht="15" x14ac:dyDescent="0.25">
      <c r="A181" s="116"/>
      <c r="B181" s="185"/>
      <c r="C181" s="185"/>
      <c r="D181" s="185"/>
      <c r="E181" s="185"/>
      <c r="F181" s="185"/>
      <c r="G181" s="125"/>
      <c r="H181" s="125"/>
    </row>
    <row r="182" spans="1:8" ht="15" x14ac:dyDescent="0.25">
      <c r="A182" s="116"/>
      <c r="B182" s="185"/>
      <c r="C182" s="185"/>
      <c r="D182" s="185"/>
      <c r="E182" s="185"/>
      <c r="F182" s="185"/>
      <c r="G182" s="125"/>
      <c r="H182" s="125"/>
    </row>
    <row r="183" spans="1:8" ht="15" x14ac:dyDescent="0.25">
      <c r="A183" s="116"/>
      <c r="B183" s="185"/>
      <c r="C183" s="185"/>
      <c r="D183" s="185"/>
      <c r="E183" s="185"/>
      <c r="F183" s="185"/>
      <c r="G183" s="125"/>
      <c r="H183" s="125"/>
    </row>
    <row r="184" spans="1:8" ht="15" x14ac:dyDescent="0.25">
      <c r="A184" s="116"/>
      <c r="B184" s="185"/>
      <c r="C184" s="185"/>
      <c r="D184" s="185"/>
      <c r="E184" s="185"/>
      <c r="F184" s="185"/>
      <c r="G184" s="125"/>
      <c r="H184" s="125"/>
    </row>
    <row r="185" spans="1:8" ht="15" x14ac:dyDescent="0.25">
      <c r="A185" s="116"/>
      <c r="B185" s="185"/>
      <c r="C185" s="185"/>
      <c r="D185" s="185"/>
      <c r="E185" s="185"/>
      <c r="F185" s="185"/>
      <c r="G185" s="125"/>
      <c r="H185" s="125"/>
    </row>
    <row r="186" spans="1:8" ht="15" x14ac:dyDescent="0.25">
      <c r="A186" s="116"/>
      <c r="B186" s="185"/>
      <c r="C186" s="185"/>
      <c r="D186" s="185"/>
      <c r="E186" s="185"/>
      <c r="F186" s="185"/>
      <c r="G186" s="125"/>
      <c r="H186" s="125"/>
    </row>
    <row r="187" spans="1:8" ht="15" x14ac:dyDescent="0.25">
      <c r="A187" s="116"/>
      <c r="B187" s="185"/>
      <c r="C187" s="185"/>
      <c r="D187" s="185"/>
      <c r="E187" s="185"/>
      <c r="F187" s="185"/>
      <c r="G187" s="125"/>
      <c r="H187" s="125"/>
    </row>
    <row r="188" spans="1:8" ht="15" x14ac:dyDescent="0.25">
      <c r="A188" s="116"/>
      <c r="B188" s="185"/>
      <c r="C188" s="185"/>
      <c r="D188" s="185"/>
      <c r="E188" s="185"/>
      <c r="F188" s="185"/>
      <c r="G188" s="125"/>
      <c r="H188" s="125"/>
    </row>
    <row r="189" spans="1:8" ht="15" x14ac:dyDescent="0.25">
      <c r="A189" s="116"/>
      <c r="B189" s="185"/>
      <c r="C189" s="185"/>
      <c r="D189" s="185"/>
      <c r="E189" s="185"/>
      <c r="F189" s="185"/>
      <c r="G189" s="125"/>
      <c r="H189" s="125"/>
    </row>
    <row r="190" spans="1:8" ht="15" x14ac:dyDescent="0.25">
      <c r="A190" s="116"/>
      <c r="B190" s="185"/>
      <c r="C190" s="185"/>
      <c r="D190" s="185"/>
      <c r="E190" s="185"/>
      <c r="F190" s="185"/>
      <c r="G190" s="125"/>
      <c r="H190" s="125"/>
    </row>
    <row r="191" spans="1:8" ht="15" x14ac:dyDescent="0.25">
      <c r="A191" s="116"/>
      <c r="B191" s="185"/>
      <c r="C191" s="185"/>
      <c r="D191" s="185"/>
      <c r="E191" s="185"/>
      <c r="F191" s="185"/>
      <c r="G191" s="125"/>
      <c r="H191" s="125"/>
    </row>
    <row r="192" spans="1:8" ht="15" x14ac:dyDescent="0.25">
      <c r="A192" s="116"/>
      <c r="B192" s="185"/>
      <c r="C192" s="185"/>
      <c r="D192" s="185"/>
      <c r="E192" s="185"/>
      <c r="F192" s="185"/>
      <c r="G192" s="125"/>
      <c r="H192" s="125"/>
    </row>
    <row r="193" spans="1:8" ht="15" x14ac:dyDescent="0.25">
      <c r="A193" s="116"/>
      <c r="B193" s="185"/>
      <c r="C193" s="185"/>
      <c r="D193" s="185"/>
      <c r="E193" s="185"/>
      <c r="F193" s="185"/>
      <c r="G193" s="125"/>
      <c r="H193" s="125"/>
    </row>
    <row r="194" spans="1:8" ht="15" x14ac:dyDescent="0.25">
      <c r="A194" s="116"/>
      <c r="B194" s="185"/>
      <c r="C194" s="185"/>
      <c r="D194" s="185"/>
      <c r="E194" s="185"/>
      <c r="F194" s="185"/>
      <c r="G194" s="125"/>
      <c r="H194" s="125"/>
    </row>
    <row r="195" spans="1:8" ht="15" x14ac:dyDescent="0.25">
      <c r="A195" s="116"/>
      <c r="B195" s="185"/>
      <c r="C195" s="185"/>
      <c r="D195" s="185"/>
      <c r="E195" s="185"/>
      <c r="F195" s="185"/>
      <c r="G195" s="125"/>
      <c r="H195" s="125"/>
    </row>
    <row r="196" spans="1:8" ht="15" x14ac:dyDescent="0.25">
      <c r="A196" s="116"/>
      <c r="B196" s="185"/>
      <c r="C196" s="185"/>
      <c r="D196" s="185"/>
      <c r="E196" s="185"/>
      <c r="F196" s="185"/>
      <c r="G196" s="125"/>
      <c r="H196" s="125"/>
    </row>
    <row r="197" spans="1:8" ht="15" x14ac:dyDescent="0.25">
      <c r="A197" s="116"/>
      <c r="B197" s="185"/>
      <c r="C197" s="185"/>
      <c r="D197" s="185"/>
      <c r="E197" s="185"/>
      <c r="F197" s="185"/>
      <c r="G197" s="125"/>
      <c r="H197" s="125"/>
    </row>
    <row r="198" spans="1:8" ht="15" x14ac:dyDescent="0.25">
      <c r="A198" s="116"/>
      <c r="B198" s="185"/>
      <c r="C198" s="185"/>
      <c r="D198" s="185"/>
      <c r="E198" s="185"/>
      <c r="F198" s="185"/>
      <c r="G198" s="125"/>
      <c r="H198" s="125"/>
    </row>
    <row r="199" spans="1:8" ht="15" x14ac:dyDescent="0.25">
      <c r="A199" s="116"/>
      <c r="B199" s="185"/>
      <c r="C199" s="185"/>
      <c r="D199" s="185"/>
      <c r="E199" s="185"/>
      <c r="F199" s="185"/>
      <c r="G199" s="125"/>
      <c r="H199" s="125"/>
    </row>
    <row r="200" spans="1:8" ht="15" x14ac:dyDescent="0.25">
      <c r="A200" s="116"/>
      <c r="B200" s="185"/>
      <c r="C200" s="185"/>
      <c r="D200" s="185"/>
      <c r="E200" s="185"/>
      <c r="F200" s="185"/>
      <c r="G200" s="125"/>
      <c r="H200" s="125"/>
    </row>
    <row r="201" spans="1:8" ht="15" x14ac:dyDescent="0.25">
      <c r="A201" s="116"/>
      <c r="B201" s="185"/>
      <c r="C201" s="185"/>
      <c r="D201" s="185"/>
      <c r="E201" s="185"/>
      <c r="F201" s="185"/>
      <c r="G201" s="125"/>
      <c r="H201" s="125"/>
    </row>
    <row r="202" spans="1:8" ht="15" x14ac:dyDescent="0.25">
      <c r="A202" s="116"/>
      <c r="B202" s="185"/>
      <c r="C202" s="185"/>
      <c r="D202" s="185"/>
      <c r="E202" s="185"/>
      <c r="F202" s="185"/>
      <c r="G202" s="125"/>
      <c r="H202" s="125"/>
    </row>
    <row r="203" spans="1:8" ht="15" x14ac:dyDescent="0.25">
      <c r="A203" s="116"/>
      <c r="B203" s="185"/>
      <c r="C203" s="185"/>
      <c r="D203" s="185"/>
      <c r="E203" s="185"/>
      <c r="F203" s="185"/>
      <c r="G203" s="125"/>
      <c r="H203" s="125"/>
    </row>
    <row r="204" spans="1:8" ht="15" x14ac:dyDescent="0.25">
      <c r="A204" s="116"/>
      <c r="B204" s="185"/>
      <c r="C204" s="185"/>
      <c r="D204" s="185"/>
      <c r="E204" s="185"/>
      <c r="F204" s="185"/>
      <c r="G204" s="125"/>
      <c r="H204" s="125"/>
    </row>
    <row r="205" spans="1:8" ht="15" x14ac:dyDescent="0.25">
      <c r="A205" s="116"/>
      <c r="B205" s="185"/>
      <c r="C205" s="185"/>
      <c r="D205" s="185"/>
      <c r="E205" s="185"/>
      <c r="F205" s="185"/>
      <c r="G205" s="125"/>
      <c r="H205" s="125"/>
    </row>
    <row r="206" spans="1:8" ht="15" x14ac:dyDescent="0.25">
      <c r="A206" s="116"/>
      <c r="B206" s="185"/>
      <c r="C206" s="185"/>
      <c r="D206" s="185"/>
      <c r="E206" s="185"/>
      <c r="F206" s="185"/>
      <c r="G206" s="125"/>
      <c r="H206" s="125"/>
    </row>
    <row r="207" spans="1:8" ht="15" x14ac:dyDescent="0.25">
      <c r="A207" s="116"/>
      <c r="B207" s="185"/>
      <c r="C207" s="185"/>
      <c r="D207" s="185"/>
      <c r="E207" s="185"/>
      <c r="F207" s="185"/>
      <c r="G207" s="125"/>
      <c r="H207" s="125"/>
    </row>
    <row r="208" spans="1:8" ht="15" x14ac:dyDescent="0.25">
      <c r="A208" s="116"/>
      <c r="B208" s="185"/>
      <c r="C208" s="185"/>
      <c r="D208" s="185"/>
      <c r="E208" s="185"/>
      <c r="F208" s="185"/>
      <c r="G208" s="125"/>
      <c r="H208" s="125"/>
    </row>
    <row r="209" spans="1:8" ht="15" x14ac:dyDescent="0.25">
      <c r="A209" s="116"/>
      <c r="B209" s="185"/>
      <c r="C209" s="185"/>
      <c r="D209" s="185"/>
      <c r="E209" s="185"/>
      <c r="F209" s="185"/>
      <c r="G209" s="125"/>
      <c r="H209" s="125"/>
    </row>
    <row r="210" spans="1:8" ht="15" x14ac:dyDescent="0.25">
      <c r="A210" s="116"/>
      <c r="B210" s="185"/>
      <c r="C210" s="185"/>
      <c r="D210" s="185"/>
      <c r="E210" s="185"/>
      <c r="F210" s="185"/>
      <c r="G210" s="125"/>
      <c r="H210" s="125"/>
    </row>
    <row r="211" spans="1:8" ht="15" x14ac:dyDescent="0.25">
      <c r="A211" s="116"/>
      <c r="B211" s="185"/>
      <c r="C211" s="185"/>
      <c r="D211" s="185"/>
      <c r="E211" s="185"/>
      <c r="F211" s="185"/>
      <c r="G211" s="125"/>
      <c r="H211" s="125"/>
    </row>
    <row r="212" spans="1:8" ht="15" x14ac:dyDescent="0.25">
      <c r="A212" s="116"/>
      <c r="B212" s="185"/>
      <c r="C212" s="185"/>
      <c r="D212" s="185"/>
      <c r="E212" s="185"/>
      <c r="F212" s="185"/>
      <c r="G212" s="125"/>
      <c r="H212" s="125"/>
    </row>
    <row r="213" spans="1:8" ht="15" x14ac:dyDescent="0.25">
      <c r="A213" s="116"/>
      <c r="B213" s="185"/>
      <c r="C213" s="185"/>
      <c r="D213" s="185"/>
      <c r="E213" s="185"/>
      <c r="F213" s="185"/>
      <c r="G213" s="125"/>
      <c r="H213" s="125"/>
    </row>
    <row r="214" spans="1:8" ht="15" x14ac:dyDescent="0.25">
      <c r="A214" s="116"/>
      <c r="B214" s="185"/>
      <c r="C214" s="185"/>
      <c r="D214" s="185"/>
      <c r="E214" s="185"/>
      <c r="F214" s="185"/>
      <c r="G214" s="125"/>
      <c r="H214" s="125"/>
    </row>
    <row r="215" spans="1:8" ht="15" x14ac:dyDescent="0.25">
      <c r="A215" s="116"/>
      <c r="B215" s="185"/>
      <c r="C215" s="185"/>
      <c r="D215" s="185"/>
      <c r="E215" s="185"/>
      <c r="F215" s="185"/>
      <c r="G215" s="125"/>
      <c r="H215" s="125"/>
    </row>
    <row r="216" spans="1:8" ht="15" x14ac:dyDescent="0.25">
      <c r="A216" s="116"/>
      <c r="B216" s="185"/>
      <c r="C216" s="185"/>
      <c r="D216" s="185"/>
      <c r="E216" s="185"/>
      <c r="F216" s="185"/>
      <c r="G216" s="125"/>
      <c r="H216" s="125"/>
    </row>
    <row r="217" spans="1:8" ht="15" x14ac:dyDescent="0.25">
      <c r="A217" s="116"/>
      <c r="B217" s="185"/>
      <c r="C217" s="185"/>
      <c r="D217" s="185"/>
      <c r="E217" s="185"/>
      <c r="F217" s="185"/>
      <c r="G217" s="125"/>
      <c r="H217" s="125"/>
    </row>
    <row r="218" spans="1:8" ht="15" x14ac:dyDescent="0.25">
      <c r="A218" s="116"/>
      <c r="B218" s="185"/>
      <c r="C218" s="185"/>
      <c r="D218" s="185"/>
      <c r="E218" s="185"/>
      <c r="F218" s="185"/>
      <c r="G218" s="125"/>
      <c r="H218" s="125"/>
    </row>
    <row r="219" spans="1:8" ht="15" x14ac:dyDescent="0.25">
      <c r="A219" s="116"/>
      <c r="B219" s="185"/>
      <c r="C219" s="185"/>
      <c r="D219" s="185"/>
      <c r="E219" s="185"/>
      <c r="F219" s="185"/>
      <c r="G219" s="125"/>
      <c r="H219" s="125"/>
    </row>
    <row r="220" spans="1:8" ht="15" x14ac:dyDescent="0.25">
      <c r="A220" s="116"/>
      <c r="B220" s="185"/>
      <c r="C220" s="185"/>
      <c r="D220" s="185"/>
      <c r="E220" s="185"/>
      <c r="F220" s="185"/>
      <c r="G220" s="125"/>
      <c r="H220" s="125"/>
    </row>
    <row r="221" spans="1:8" ht="15" x14ac:dyDescent="0.25">
      <c r="A221" s="116"/>
      <c r="B221" s="185"/>
      <c r="C221" s="185"/>
      <c r="D221" s="185"/>
      <c r="E221" s="185"/>
      <c r="F221" s="185"/>
      <c r="G221" s="125"/>
      <c r="H221" s="125"/>
    </row>
    <row r="222" spans="1:8" ht="15" x14ac:dyDescent="0.25">
      <c r="A222" s="116"/>
      <c r="B222" s="185"/>
      <c r="C222" s="185"/>
      <c r="D222" s="185"/>
      <c r="E222" s="185"/>
      <c r="F222" s="185"/>
      <c r="G222" s="125"/>
      <c r="H222" s="125"/>
    </row>
    <row r="223" spans="1:8" ht="15" x14ac:dyDescent="0.25">
      <c r="A223" s="116"/>
      <c r="B223" s="185"/>
      <c r="C223" s="185"/>
      <c r="D223" s="185"/>
      <c r="E223" s="185"/>
      <c r="F223" s="185"/>
      <c r="G223" s="125"/>
      <c r="H223" s="125"/>
    </row>
    <row r="224" spans="1:8" ht="15" x14ac:dyDescent="0.25">
      <c r="A224" s="116"/>
      <c r="B224" s="185"/>
      <c r="C224" s="185"/>
      <c r="D224" s="185"/>
      <c r="E224" s="185"/>
      <c r="F224" s="185"/>
      <c r="G224" s="125"/>
      <c r="H224" s="125"/>
    </row>
    <row r="225" spans="1:8" ht="15" x14ac:dyDescent="0.25">
      <c r="A225" s="116"/>
      <c r="B225" s="185"/>
      <c r="C225" s="185"/>
      <c r="D225" s="185"/>
      <c r="E225" s="185"/>
      <c r="F225" s="185"/>
      <c r="G225" s="125"/>
      <c r="H225" s="125"/>
    </row>
    <row r="226" spans="1:8" ht="15" x14ac:dyDescent="0.25">
      <c r="A226" s="116"/>
      <c r="B226" s="185"/>
      <c r="C226" s="185"/>
      <c r="D226" s="185"/>
      <c r="E226" s="185"/>
      <c r="F226" s="185"/>
      <c r="G226" s="125"/>
      <c r="H226" s="125"/>
    </row>
    <row r="227" spans="1:8" ht="15" x14ac:dyDescent="0.25">
      <c r="A227" s="116"/>
      <c r="B227" s="185"/>
      <c r="C227" s="185"/>
      <c r="D227" s="185"/>
      <c r="E227" s="185"/>
      <c r="F227" s="185"/>
      <c r="G227" s="125"/>
      <c r="H227" s="125"/>
    </row>
    <row r="228" spans="1:8" ht="15" x14ac:dyDescent="0.25">
      <c r="A228" s="116"/>
      <c r="B228" s="185"/>
      <c r="C228" s="185"/>
      <c r="D228" s="185"/>
      <c r="E228" s="185"/>
      <c r="F228" s="185"/>
      <c r="G228" s="125"/>
      <c r="H228" s="125"/>
    </row>
    <row r="229" spans="1:8" ht="15" x14ac:dyDescent="0.25">
      <c r="A229" s="116"/>
      <c r="B229" s="185"/>
      <c r="C229" s="185"/>
      <c r="D229" s="185"/>
      <c r="E229" s="185"/>
      <c r="F229" s="185"/>
      <c r="G229" s="125"/>
      <c r="H229" s="125"/>
    </row>
    <row r="230" spans="1:8" ht="15" x14ac:dyDescent="0.25">
      <c r="A230" s="116"/>
      <c r="B230" s="185"/>
      <c r="C230" s="185"/>
      <c r="D230" s="185"/>
      <c r="E230" s="185"/>
      <c r="F230" s="185"/>
      <c r="G230" s="125"/>
      <c r="H230" s="125"/>
    </row>
    <row r="231" spans="1:8" ht="15" x14ac:dyDescent="0.25">
      <c r="A231" s="116"/>
      <c r="B231" s="185"/>
      <c r="C231" s="185"/>
      <c r="D231" s="185"/>
      <c r="E231" s="185"/>
      <c r="F231" s="185"/>
      <c r="G231" s="125"/>
      <c r="H231" s="125"/>
    </row>
    <row r="232" spans="1:8" ht="15" x14ac:dyDescent="0.25">
      <c r="A232" s="116"/>
      <c r="B232" s="185"/>
      <c r="C232" s="185"/>
      <c r="D232" s="185"/>
      <c r="E232" s="185"/>
      <c r="F232" s="185"/>
      <c r="G232" s="125"/>
      <c r="H232" s="125"/>
    </row>
    <row r="233" spans="1:8" ht="15" x14ac:dyDescent="0.25">
      <c r="A233" s="116"/>
      <c r="B233" s="185"/>
      <c r="C233" s="185"/>
      <c r="D233" s="185"/>
      <c r="E233" s="185"/>
      <c r="F233" s="185"/>
      <c r="G233" s="125"/>
      <c r="H233" s="125"/>
    </row>
    <row r="234" spans="1:8" ht="15" x14ac:dyDescent="0.25">
      <c r="A234" s="116"/>
      <c r="B234" s="185"/>
      <c r="C234" s="185"/>
      <c r="D234" s="185"/>
      <c r="E234" s="185"/>
      <c r="F234" s="185"/>
      <c r="G234" s="125"/>
      <c r="H234" s="125"/>
    </row>
    <row r="235" spans="1:8" ht="15" x14ac:dyDescent="0.25">
      <c r="A235" s="116"/>
      <c r="B235" s="185"/>
      <c r="C235" s="185"/>
      <c r="D235" s="185"/>
      <c r="E235" s="185"/>
      <c r="F235" s="185"/>
      <c r="G235" s="125"/>
      <c r="H235" s="125"/>
    </row>
    <row r="236" spans="1:8" ht="15" x14ac:dyDescent="0.25">
      <c r="A236" s="116"/>
      <c r="B236" s="185"/>
      <c r="C236" s="185"/>
      <c r="D236" s="185"/>
      <c r="E236" s="185"/>
      <c r="F236" s="185"/>
      <c r="G236" s="125"/>
      <c r="H236" s="125"/>
    </row>
    <row r="237" spans="1:8" ht="15" x14ac:dyDescent="0.25">
      <c r="A237" s="116"/>
      <c r="B237" s="185"/>
      <c r="C237" s="185"/>
      <c r="D237" s="185"/>
      <c r="E237" s="185"/>
      <c r="F237" s="185"/>
      <c r="G237" s="125"/>
      <c r="H237" s="125"/>
    </row>
    <row r="238" spans="1:8" ht="15" x14ac:dyDescent="0.25">
      <c r="A238" s="116"/>
      <c r="B238" s="185"/>
      <c r="C238" s="185"/>
      <c r="D238" s="185"/>
      <c r="E238" s="185"/>
      <c r="F238" s="185"/>
      <c r="G238" s="125"/>
      <c r="H238" s="125"/>
    </row>
    <row r="239" spans="1:8" ht="15" x14ac:dyDescent="0.25">
      <c r="A239" s="116"/>
      <c r="B239" s="185"/>
      <c r="C239" s="185"/>
      <c r="D239" s="185"/>
      <c r="E239" s="185"/>
      <c r="F239" s="185"/>
      <c r="G239" s="125"/>
      <c r="H239" s="125"/>
    </row>
    <row r="240" spans="1:8" ht="15" x14ac:dyDescent="0.25">
      <c r="A240" s="116"/>
      <c r="B240" s="185"/>
      <c r="C240" s="185"/>
      <c r="D240" s="185"/>
      <c r="E240" s="185"/>
      <c r="F240" s="185"/>
      <c r="G240" s="125"/>
      <c r="H240" s="125"/>
    </row>
    <row r="241" spans="1:8" ht="15" x14ac:dyDescent="0.25">
      <c r="A241" s="116"/>
      <c r="B241" s="185"/>
      <c r="C241" s="185"/>
      <c r="D241" s="185"/>
      <c r="E241" s="185"/>
      <c r="F241" s="185"/>
      <c r="G241" s="125"/>
      <c r="H241" s="125"/>
    </row>
    <row r="242" spans="1:8" ht="15" x14ac:dyDescent="0.25">
      <c r="A242" s="116"/>
      <c r="B242" s="185"/>
      <c r="C242" s="185"/>
      <c r="D242" s="185"/>
      <c r="E242" s="185"/>
      <c r="F242" s="185"/>
      <c r="G242" s="125"/>
      <c r="H242" s="125"/>
    </row>
    <row r="243" spans="1:8" ht="15" x14ac:dyDescent="0.25">
      <c r="A243" s="116"/>
      <c r="B243" s="185"/>
      <c r="C243" s="185"/>
      <c r="D243" s="185"/>
      <c r="E243" s="185"/>
      <c r="F243" s="185"/>
      <c r="G243" s="125"/>
      <c r="H243" s="125"/>
    </row>
    <row r="244" spans="1:8" ht="15" x14ac:dyDescent="0.25">
      <c r="A244" s="116"/>
      <c r="B244" s="185"/>
      <c r="C244" s="185"/>
      <c r="D244" s="185"/>
      <c r="E244" s="185"/>
      <c r="F244" s="185"/>
      <c r="G244" s="125"/>
      <c r="H244" s="125"/>
    </row>
    <row r="245" spans="1:8" ht="15" x14ac:dyDescent="0.25">
      <c r="A245" s="116"/>
      <c r="B245" s="185"/>
      <c r="C245" s="185"/>
      <c r="D245" s="185"/>
      <c r="E245" s="185"/>
      <c r="F245" s="185"/>
      <c r="G245" s="125"/>
      <c r="H245" s="125"/>
    </row>
    <row r="246" spans="1:8" ht="15" x14ac:dyDescent="0.25">
      <c r="A246" s="116"/>
      <c r="B246" s="185"/>
      <c r="C246" s="185"/>
      <c r="D246" s="185"/>
      <c r="E246" s="185"/>
      <c r="F246" s="185"/>
      <c r="G246" s="125"/>
      <c r="H246" s="125"/>
    </row>
    <row r="247" spans="1:8" ht="15" x14ac:dyDescent="0.25">
      <c r="A247" s="116"/>
      <c r="B247" s="185"/>
      <c r="C247" s="185"/>
      <c r="D247" s="185"/>
      <c r="E247" s="185"/>
      <c r="F247" s="185"/>
      <c r="G247" s="125"/>
      <c r="H247" s="125"/>
    </row>
    <row r="248" spans="1:8" ht="15" x14ac:dyDescent="0.25">
      <c r="A248" s="116"/>
      <c r="B248" s="185"/>
      <c r="C248" s="185"/>
      <c r="D248" s="185"/>
      <c r="E248" s="185"/>
      <c r="F248" s="185"/>
      <c r="G248" s="125"/>
      <c r="H248" s="125"/>
    </row>
    <row r="249" spans="1:8" ht="15" x14ac:dyDescent="0.25">
      <c r="A249" s="116"/>
      <c r="B249" s="185"/>
      <c r="C249" s="185"/>
      <c r="D249" s="185"/>
      <c r="E249" s="185"/>
      <c r="F249" s="185"/>
      <c r="G249" s="125"/>
      <c r="H249" s="125"/>
    </row>
    <row r="250" spans="1:8" ht="15" x14ac:dyDescent="0.25">
      <c r="A250" s="116"/>
      <c r="B250" s="185"/>
      <c r="C250" s="185"/>
      <c r="D250" s="185"/>
      <c r="E250" s="185"/>
      <c r="F250" s="185"/>
      <c r="G250" s="125"/>
      <c r="H250" s="125"/>
    </row>
    <row r="251" spans="1:8" ht="15" x14ac:dyDescent="0.25">
      <c r="A251" s="116"/>
      <c r="B251" s="185"/>
      <c r="C251" s="185"/>
      <c r="D251" s="185"/>
      <c r="E251" s="185"/>
      <c r="F251" s="185"/>
      <c r="G251" s="125"/>
      <c r="H251" s="125"/>
    </row>
    <row r="252" spans="1:8" ht="15" x14ac:dyDescent="0.25">
      <c r="A252" s="116"/>
      <c r="B252" s="185"/>
      <c r="C252" s="185"/>
      <c r="D252" s="185"/>
      <c r="E252" s="185"/>
      <c r="F252" s="185"/>
      <c r="G252" s="125"/>
      <c r="H252" s="125"/>
    </row>
    <row r="253" spans="1:8" ht="15" x14ac:dyDescent="0.25">
      <c r="A253" s="116"/>
      <c r="B253" s="185"/>
      <c r="C253" s="185"/>
      <c r="D253" s="185"/>
      <c r="E253" s="185"/>
      <c r="F253" s="185"/>
      <c r="G253" s="125"/>
      <c r="H253" s="125"/>
    </row>
    <row r="254" spans="1:8" ht="15" x14ac:dyDescent="0.25">
      <c r="A254" s="116"/>
      <c r="B254" s="185"/>
      <c r="C254" s="185"/>
      <c r="D254" s="185"/>
      <c r="E254" s="185"/>
      <c r="F254" s="185"/>
      <c r="G254" s="125"/>
      <c r="H254" s="125"/>
    </row>
    <row r="255" spans="1:8" ht="15" x14ac:dyDescent="0.25">
      <c r="A255" s="116"/>
      <c r="B255" s="185"/>
      <c r="C255" s="185"/>
      <c r="D255" s="185"/>
      <c r="E255" s="185"/>
      <c r="F255" s="185"/>
      <c r="G255" s="125"/>
      <c r="H255" s="125"/>
    </row>
    <row r="256" spans="1:8" ht="15" x14ac:dyDescent="0.25">
      <c r="A256" s="116"/>
      <c r="B256" s="185"/>
      <c r="C256" s="185"/>
      <c r="D256" s="185"/>
      <c r="E256" s="185"/>
      <c r="F256" s="185"/>
      <c r="G256" s="125"/>
      <c r="H256" s="125"/>
    </row>
    <row r="257" spans="1:8" ht="15" x14ac:dyDescent="0.25">
      <c r="A257" s="116"/>
      <c r="B257" s="185"/>
      <c r="C257" s="185"/>
      <c r="D257" s="185"/>
      <c r="E257" s="185"/>
      <c r="F257" s="185"/>
      <c r="G257" s="125"/>
      <c r="H257" s="125"/>
    </row>
    <row r="258" spans="1:8" ht="15" x14ac:dyDescent="0.25">
      <c r="A258" s="116"/>
      <c r="B258" s="185"/>
      <c r="C258" s="185"/>
      <c r="D258" s="185"/>
      <c r="E258" s="185"/>
      <c r="F258" s="185"/>
      <c r="G258" s="125"/>
      <c r="H258" s="125"/>
    </row>
    <row r="259" spans="1:8" ht="15" x14ac:dyDescent="0.25">
      <c r="A259" s="116"/>
      <c r="B259" s="185"/>
      <c r="C259" s="185"/>
      <c r="D259" s="185"/>
      <c r="E259" s="185"/>
      <c r="F259" s="185"/>
      <c r="G259" s="125"/>
      <c r="H259" s="125"/>
    </row>
  </sheetData>
  <pageMargins left="0" right="0" top="0" bottom="0" header="0.31496062992125984" footer="0.31496062992125984"/>
  <pageSetup paperSize="9" scale="60" fitToHeight="0" orientation="portrait" r:id="rId3"/>
  <colBreaks count="1" manualBreakCount="1">
    <brk id="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fitToPage="1"/>
  </sheetPr>
  <dimension ref="A1:J236"/>
  <sheetViews>
    <sheetView showGridLines="0" zoomScaleNormal="100" zoomScaleSheetLayoutView="70" workbookViewId="0">
      <pane xSplit="1" ySplit="13" topLeftCell="B86" activePane="bottomRight" state="frozen"/>
      <selection pane="topRight" activeCell="B1" sqref="B1"/>
      <selection pane="bottomLeft" activeCell="A14" sqref="A14"/>
      <selection pane="bottomRight" activeCell="D102" sqref="D102"/>
    </sheetView>
  </sheetViews>
  <sheetFormatPr defaultColWidth="8.85546875" defaultRowHeight="12" x14ac:dyDescent="0.2"/>
  <cols>
    <col min="1" max="1" width="60.7109375" style="61" customWidth="1"/>
    <col min="2" max="6" width="13.7109375" style="81" customWidth="1"/>
    <col min="7" max="8" width="13.7109375" style="61" customWidth="1"/>
    <col min="9" max="16" width="8.85546875" style="61" customWidth="1"/>
    <col min="17" max="17" width="0.5703125" style="61" customWidth="1"/>
    <col min="18" max="16384" width="8.85546875" style="61"/>
  </cols>
  <sheetData>
    <row r="1" spans="1:8" x14ac:dyDescent="0.2">
      <c r="A1" s="65" t="s">
        <v>312</v>
      </c>
      <c r="B1" s="129"/>
      <c r="C1" s="129"/>
      <c r="D1" s="129"/>
      <c r="E1" s="129"/>
      <c r="F1" s="131"/>
      <c r="G1" s="144"/>
      <c r="H1" s="144"/>
    </row>
    <row r="2" spans="1:8" x14ac:dyDescent="0.2">
      <c r="A2" s="64"/>
      <c r="B2" s="130"/>
      <c r="C2" s="130"/>
      <c r="D2" s="130"/>
      <c r="E2" s="130"/>
      <c r="G2" s="138"/>
      <c r="H2" s="138"/>
    </row>
    <row r="3" spans="1:8" x14ac:dyDescent="0.2">
      <c r="A3" s="65" t="s">
        <v>319</v>
      </c>
      <c r="B3" s="129"/>
      <c r="C3" s="129"/>
      <c r="D3" s="129"/>
      <c r="E3" s="129"/>
      <c r="F3" s="131"/>
      <c r="G3" s="144"/>
      <c r="H3" s="144"/>
    </row>
    <row r="4" spans="1:8" x14ac:dyDescent="0.2">
      <c r="A4" s="65"/>
      <c r="B4" s="129"/>
      <c r="C4" s="129"/>
      <c r="D4" s="129"/>
      <c r="E4" s="129"/>
      <c r="F4" s="131"/>
      <c r="G4" s="144"/>
      <c r="H4" s="144"/>
    </row>
    <row r="5" spans="1:8" x14ac:dyDescent="0.2">
      <c r="A5" s="65"/>
      <c r="B5" s="129"/>
      <c r="C5" s="129"/>
      <c r="D5" s="129"/>
      <c r="E5" s="129"/>
      <c r="F5" s="131"/>
      <c r="G5" s="144"/>
      <c r="H5" s="144"/>
    </row>
    <row r="6" spans="1:8" x14ac:dyDescent="0.2">
      <c r="A6" s="65"/>
      <c r="B6" s="129"/>
      <c r="C6" s="129"/>
      <c r="D6" s="129"/>
      <c r="E6" s="129"/>
      <c r="F6" s="131"/>
      <c r="G6" s="144"/>
      <c r="H6" s="144"/>
    </row>
    <row r="7" spans="1:8" x14ac:dyDescent="0.2">
      <c r="A7" s="65"/>
      <c r="B7" s="129"/>
      <c r="C7" s="129"/>
      <c r="D7" s="129"/>
      <c r="E7" s="129"/>
      <c r="F7" s="131"/>
      <c r="G7" s="144"/>
      <c r="H7" s="144"/>
    </row>
    <row r="8" spans="1:8" ht="36" x14ac:dyDescent="0.2">
      <c r="A8" s="203" t="s">
        <v>311</v>
      </c>
      <c r="B8" s="202" t="s">
        <v>325</v>
      </c>
      <c r="C8" s="202" t="s">
        <v>337</v>
      </c>
      <c r="D8" s="202" t="s">
        <v>326</v>
      </c>
      <c r="E8" s="202" t="s">
        <v>327</v>
      </c>
      <c r="F8" s="202" t="s">
        <v>334</v>
      </c>
      <c r="G8" s="202" t="s">
        <v>335</v>
      </c>
    </row>
    <row r="9" spans="1:8" x14ac:dyDescent="0.2">
      <c r="A9" s="204"/>
      <c r="B9" s="204" t="s">
        <v>328</v>
      </c>
      <c r="C9" s="204" t="s">
        <v>329</v>
      </c>
      <c r="D9" s="204" t="s">
        <v>330</v>
      </c>
      <c r="E9" s="204" t="s">
        <v>331</v>
      </c>
      <c r="F9" s="204" t="s">
        <v>336</v>
      </c>
      <c r="G9" s="204" t="s">
        <v>333</v>
      </c>
    </row>
    <row r="10" spans="1:8" ht="28.15" hidden="1" customHeight="1" x14ac:dyDescent="0.25">
      <c r="A10"/>
      <c r="B10" s="151"/>
      <c r="C10" s="151"/>
      <c r="D10" s="151"/>
      <c r="E10" s="151"/>
      <c r="F10" s="151"/>
      <c r="G10"/>
      <c r="H10"/>
    </row>
    <row r="11" spans="1:8" ht="36" hidden="1" customHeight="1" x14ac:dyDescent="0.25">
      <c r="A11" s="83" t="s">
        <v>288</v>
      </c>
      <c r="B11" s="82" t="s" vm="1">
        <v>289</v>
      </c>
      <c r="C11" s="151"/>
      <c r="D11" s="151"/>
      <c r="E11" s="151"/>
      <c r="F11" s="151"/>
      <c r="G11"/>
      <c r="H11"/>
    </row>
    <row r="12" spans="1:8" ht="13.9" hidden="1" customHeight="1" x14ac:dyDescent="0.25">
      <c r="A12"/>
      <c r="B12" s="151"/>
      <c r="C12" s="151"/>
      <c r="D12" s="151"/>
      <c r="E12" s="151"/>
      <c r="F12" s="151"/>
      <c r="G12"/>
      <c r="H12"/>
    </row>
    <row r="13" spans="1:8" ht="22.9" hidden="1" customHeight="1" x14ac:dyDescent="0.25">
      <c r="A13" s="115" t="s">
        <v>311</v>
      </c>
      <c r="B13" s="86" t="s">
        <v>280</v>
      </c>
      <c r="C13" s="86" t="s">
        <v>285</v>
      </c>
      <c r="D13" s="86" t="s">
        <v>281</v>
      </c>
      <c r="E13" s="86" t="s">
        <v>282</v>
      </c>
      <c r="F13" s="86" t="s">
        <v>283</v>
      </c>
      <c r="G13" s="86" t="s">
        <v>284</v>
      </c>
      <c r="H13"/>
    </row>
    <row r="14" spans="1:8" ht="15" x14ac:dyDescent="0.25">
      <c r="A14" s="160" t="s">
        <v>2</v>
      </c>
      <c r="B14" s="161">
        <v>5285322.0899999971</v>
      </c>
      <c r="C14" s="161">
        <v>14415988</v>
      </c>
      <c r="D14" s="161">
        <v>14415988</v>
      </c>
      <c r="E14" s="161">
        <v>5432570.9100000001</v>
      </c>
      <c r="F14" s="162">
        <v>102.8</v>
      </c>
      <c r="G14" s="162">
        <v>37.68434678219765</v>
      </c>
      <c r="H14"/>
    </row>
    <row r="15" spans="1:8" ht="15" x14ac:dyDescent="0.25">
      <c r="A15" s="163" t="s">
        <v>3</v>
      </c>
      <c r="B15" s="161">
        <v>5285322.0899999971</v>
      </c>
      <c r="C15" s="161">
        <v>14415988</v>
      </c>
      <c r="D15" s="161">
        <v>14415988</v>
      </c>
      <c r="E15" s="161">
        <v>5432570.9100000001</v>
      </c>
      <c r="F15" s="162">
        <v>102.8</v>
      </c>
      <c r="G15" s="162">
        <v>37.68434678219765</v>
      </c>
      <c r="H15"/>
    </row>
    <row r="16" spans="1:8" ht="15" x14ac:dyDescent="0.25">
      <c r="A16" s="164" t="s">
        <v>4</v>
      </c>
      <c r="B16" s="161">
        <v>5285322.0899999971</v>
      </c>
      <c r="C16" s="161">
        <v>14415988</v>
      </c>
      <c r="D16" s="161">
        <v>14415988</v>
      </c>
      <c r="E16" s="161">
        <v>5432570.9100000001</v>
      </c>
      <c r="F16" s="162">
        <v>102.8</v>
      </c>
      <c r="G16" s="162">
        <v>37.68434678219765</v>
      </c>
      <c r="H16"/>
    </row>
    <row r="17" spans="1:8" ht="15" x14ac:dyDescent="0.25">
      <c r="A17" s="165" t="s">
        <v>28</v>
      </c>
      <c r="B17" s="161">
        <v>5285322.0899999971</v>
      </c>
      <c r="C17" s="161">
        <v>14415988</v>
      </c>
      <c r="D17" s="161">
        <v>14415988</v>
      </c>
      <c r="E17" s="161">
        <v>5432570.9100000001</v>
      </c>
      <c r="F17" s="162">
        <v>102.8</v>
      </c>
      <c r="G17" s="162">
        <v>37.68434678219765</v>
      </c>
      <c r="H17"/>
    </row>
    <row r="18" spans="1:8" ht="15" x14ac:dyDescent="0.25">
      <c r="A18" s="201" t="s">
        <v>150</v>
      </c>
      <c r="B18" s="183">
        <v>4424654.1399999978</v>
      </c>
      <c r="C18" s="183">
        <v>13288679</v>
      </c>
      <c r="D18" s="183">
        <v>13288679</v>
      </c>
      <c r="E18" s="183">
        <v>5070128.43</v>
      </c>
      <c r="F18" s="184">
        <v>114.6</v>
      </c>
      <c r="G18" s="184">
        <v>38.153742971743085</v>
      </c>
      <c r="H18"/>
    </row>
    <row r="19" spans="1:8" ht="15" x14ac:dyDescent="0.25">
      <c r="A19" s="194" t="s">
        <v>315</v>
      </c>
      <c r="B19" s="181">
        <v>4347298.5399999982</v>
      </c>
      <c r="C19" s="181">
        <v>12767321</v>
      </c>
      <c r="D19" s="181">
        <v>12767321</v>
      </c>
      <c r="E19" s="181">
        <v>4859667.9099999992</v>
      </c>
      <c r="F19" s="182">
        <v>111.8</v>
      </c>
      <c r="G19" s="182">
        <v>38.063333020294543</v>
      </c>
      <c r="H19"/>
    </row>
    <row r="20" spans="1:8" ht="15" x14ac:dyDescent="0.25">
      <c r="A20" s="196" t="s">
        <v>172</v>
      </c>
      <c r="B20" s="158">
        <v>3885260.5599999996</v>
      </c>
      <c r="C20" s="158">
        <v>8519079</v>
      </c>
      <c r="D20" s="158">
        <v>8519079</v>
      </c>
      <c r="E20" s="158">
        <v>4143432.3</v>
      </c>
      <c r="F20" s="159">
        <v>106.6</v>
      </c>
      <c r="G20" s="159">
        <v>48.6370921081962</v>
      </c>
      <c r="H20"/>
    </row>
    <row r="21" spans="1:8" ht="15" x14ac:dyDescent="0.25">
      <c r="A21" s="197" t="s">
        <v>180</v>
      </c>
      <c r="B21" s="82">
        <v>3250171.28</v>
      </c>
      <c r="C21" s="82">
        <v>7140488</v>
      </c>
      <c r="D21" s="82">
        <v>7140488</v>
      </c>
      <c r="E21" s="82">
        <v>3445335.25</v>
      </c>
      <c r="F21" s="114">
        <v>106</v>
      </c>
      <c r="G21" s="114">
        <v>48.250697291277575</v>
      </c>
      <c r="H21"/>
    </row>
    <row r="22" spans="1:8" ht="15" x14ac:dyDescent="0.25">
      <c r="A22" s="198" t="s">
        <v>197</v>
      </c>
      <c r="B22" s="82">
        <v>3240322.84</v>
      </c>
      <c r="C22" s="82">
        <v>7113943</v>
      </c>
      <c r="D22" s="82">
        <v>7113943</v>
      </c>
      <c r="E22" s="82">
        <v>3432433.36</v>
      </c>
      <c r="F22" s="114">
        <v>105.9</v>
      </c>
      <c r="G22" s="114">
        <v>48.249379563485398</v>
      </c>
      <c r="H22"/>
    </row>
    <row r="23" spans="1:8" ht="15" x14ac:dyDescent="0.25">
      <c r="A23" s="198" t="s">
        <v>198</v>
      </c>
      <c r="B23" s="82">
        <v>9848.44</v>
      </c>
      <c r="C23" s="82">
        <v>26545</v>
      </c>
      <c r="D23" s="82">
        <v>26545</v>
      </c>
      <c r="E23" s="82">
        <v>12901.89</v>
      </c>
      <c r="F23" s="114">
        <v>131</v>
      </c>
      <c r="G23" s="114">
        <v>48.603842531550193</v>
      </c>
      <c r="H23"/>
    </row>
    <row r="24" spans="1:8" ht="15" x14ac:dyDescent="0.25">
      <c r="A24" s="197" t="s">
        <v>181</v>
      </c>
      <c r="B24" s="82">
        <v>110345.5</v>
      </c>
      <c r="C24" s="82">
        <v>200411</v>
      </c>
      <c r="D24" s="82">
        <v>200411</v>
      </c>
      <c r="E24" s="82">
        <v>137411.94</v>
      </c>
      <c r="F24" s="114">
        <v>124.5</v>
      </c>
      <c r="G24" s="114">
        <v>68.565068783649593</v>
      </c>
      <c r="H24"/>
    </row>
    <row r="25" spans="1:8" ht="15" x14ac:dyDescent="0.25">
      <c r="A25" s="198" t="s">
        <v>199</v>
      </c>
      <c r="B25" s="82">
        <v>110345.5</v>
      </c>
      <c r="C25" s="82">
        <v>200411</v>
      </c>
      <c r="D25" s="82">
        <v>200411</v>
      </c>
      <c r="E25" s="82">
        <v>137411.94</v>
      </c>
      <c r="F25" s="114">
        <v>124.5</v>
      </c>
      <c r="G25" s="114">
        <v>68.565068783649593</v>
      </c>
      <c r="H25"/>
    </row>
    <row r="26" spans="1:8" ht="15" x14ac:dyDescent="0.25">
      <c r="A26" s="197" t="s">
        <v>182</v>
      </c>
      <c r="B26" s="82">
        <v>524743.78</v>
      </c>
      <c r="C26" s="82">
        <v>1178180</v>
      </c>
      <c r="D26" s="82">
        <v>1178180</v>
      </c>
      <c r="E26" s="82">
        <v>560685.11</v>
      </c>
      <c r="F26" s="114">
        <v>106.8</v>
      </c>
      <c r="G26" s="114">
        <v>47.589087405999081</v>
      </c>
      <c r="H26"/>
    </row>
    <row r="27" spans="1:8" ht="15" x14ac:dyDescent="0.25">
      <c r="A27" s="198" t="s">
        <v>200</v>
      </c>
      <c r="B27" s="82">
        <v>524743.78</v>
      </c>
      <c r="C27" s="82">
        <v>1178180</v>
      </c>
      <c r="D27" s="82">
        <v>1178180</v>
      </c>
      <c r="E27" s="82">
        <v>560685.11</v>
      </c>
      <c r="F27" s="114">
        <v>106.8</v>
      </c>
      <c r="G27" s="114">
        <v>47.589087405999081</v>
      </c>
      <c r="H27"/>
    </row>
    <row r="28" spans="1:8" ht="15" x14ac:dyDescent="0.25">
      <c r="A28" s="196" t="s">
        <v>136</v>
      </c>
      <c r="B28" s="158">
        <v>414646.98</v>
      </c>
      <c r="C28" s="158">
        <v>1478883</v>
      </c>
      <c r="D28" s="158">
        <v>1478883</v>
      </c>
      <c r="E28" s="158">
        <v>644379.4099999998</v>
      </c>
      <c r="F28" s="159">
        <v>155.4</v>
      </c>
      <c r="G28" s="159">
        <v>43.57203443409653</v>
      </c>
      <c r="H28"/>
    </row>
    <row r="29" spans="1:8" ht="15" x14ac:dyDescent="0.25">
      <c r="A29" s="197" t="s">
        <v>183</v>
      </c>
      <c r="B29" s="82">
        <v>105424.15999999999</v>
      </c>
      <c r="C29" s="82">
        <v>390205</v>
      </c>
      <c r="D29" s="82">
        <v>390205</v>
      </c>
      <c r="E29" s="82">
        <v>148467.44999999998</v>
      </c>
      <c r="F29" s="114">
        <v>140.80000000000001</v>
      </c>
      <c r="G29" s="114">
        <v>38.04857703002267</v>
      </c>
      <c r="H29"/>
    </row>
    <row r="30" spans="1:8" ht="15" x14ac:dyDescent="0.25">
      <c r="A30" s="198" t="s">
        <v>243</v>
      </c>
      <c r="B30" s="82">
        <v>15181.42</v>
      </c>
      <c r="C30" s="82">
        <v>119451</v>
      </c>
      <c r="D30" s="82">
        <v>119451</v>
      </c>
      <c r="E30" s="82">
        <v>44529.65</v>
      </c>
      <c r="F30" s="114">
        <v>293.3</v>
      </c>
      <c r="G30" s="114">
        <v>37.278591221505053</v>
      </c>
      <c r="H30"/>
    </row>
    <row r="31" spans="1:8" ht="15" x14ac:dyDescent="0.25">
      <c r="A31" s="198" t="s">
        <v>202</v>
      </c>
      <c r="B31" s="82">
        <v>86461.48</v>
      </c>
      <c r="C31" s="82">
        <v>217665</v>
      </c>
      <c r="D31" s="82">
        <v>217665</v>
      </c>
      <c r="E31" s="82">
        <v>92943.75</v>
      </c>
      <c r="F31" s="114">
        <v>107.5</v>
      </c>
      <c r="G31" s="114">
        <v>42.700365240162633</v>
      </c>
      <c r="H31"/>
    </row>
    <row r="32" spans="1:8" ht="15" x14ac:dyDescent="0.25">
      <c r="A32" s="198" t="s">
        <v>244</v>
      </c>
      <c r="B32" s="82">
        <v>3781.26</v>
      </c>
      <c r="C32" s="82">
        <v>53089</v>
      </c>
      <c r="D32" s="82">
        <v>53089</v>
      </c>
      <c r="E32" s="82">
        <v>10994.05</v>
      </c>
      <c r="F32" s="114">
        <v>290.8</v>
      </c>
      <c r="G32" s="114">
        <v>20.708715553127767</v>
      </c>
      <c r="H32"/>
    </row>
    <row r="33" spans="1:8" ht="15" x14ac:dyDescent="0.25">
      <c r="A33" s="197" t="s">
        <v>184</v>
      </c>
      <c r="B33" s="82">
        <v>109041.53</v>
      </c>
      <c r="C33" s="82">
        <v>267570</v>
      </c>
      <c r="D33" s="82">
        <v>267570</v>
      </c>
      <c r="E33" s="82">
        <v>121376.65999999999</v>
      </c>
      <c r="F33" s="114">
        <v>111.3</v>
      </c>
      <c r="G33" s="114">
        <v>45.362581754307278</v>
      </c>
      <c r="H33"/>
    </row>
    <row r="34" spans="1:8" ht="15" x14ac:dyDescent="0.25">
      <c r="A34" s="198" t="s">
        <v>245</v>
      </c>
      <c r="B34" s="82">
        <v>16034.34</v>
      </c>
      <c r="C34" s="82">
        <v>63707</v>
      </c>
      <c r="D34" s="82">
        <v>63707</v>
      </c>
      <c r="E34" s="82">
        <v>41335.9</v>
      </c>
      <c r="F34" s="114">
        <v>257.8</v>
      </c>
      <c r="G34" s="114">
        <v>64.884392609917285</v>
      </c>
      <c r="H34"/>
    </row>
    <row r="35" spans="1:8" ht="15" x14ac:dyDescent="0.25">
      <c r="A35" s="198" t="s">
        <v>246</v>
      </c>
      <c r="B35" s="82">
        <v>87897.07</v>
      </c>
      <c r="C35" s="82">
        <v>189794</v>
      </c>
      <c r="D35" s="82">
        <v>189794</v>
      </c>
      <c r="E35" s="82">
        <v>76281.179999999993</v>
      </c>
      <c r="F35" s="114">
        <v>86.8</v>
      </c>
      <c r="G35" s="114">
        <v>40.191565592168352</v>
      </c>
      <c r="H35"/>
    </row>
    <row r="36" spans="1:8" ht="15" x14ac:dyDescent="0.25">
      <c r="A36" s="198" t="s">
        <v>208</v>
      </c>
      <c r="B36" s="82">
        <v>426.68</v>
      </c>
      <c r="C36" s="82">
        <v>2455</v>
      </c>
      <c r="D36" s="82">
        <v>2455</v>
      </c>
      <c r="E36" s="82">
        <v>121.35</v>
      </c>
      <c r="F36" s="114">
        <v>28.4</v>
      </c>
      <c r="G36" s="114">
        <v>4.9429735234215881</v>
      </c>
      <c r="H36"/>
    </row>
    <row r="37" spans="1:8" ht="15" x14ac:dyDescent="0.25">
      <c r="A37" s="198" t="s">
        <v>247</v>
      </c>
      <c r="B37" s="82">
        <v>3621.66</v>
      </c>
      <c r="C37" s="82">
        <v>7963</v>
      </c>
      <c r="D37" s="82">
        <v>7963</v>
      </c>
      <c r="E37" s="82">
        <v>2638.23</v>
      </c>
      <c r="F37" s="114">
        <v>72.8</v>
      </c>
      <c r="G37" s="114">
        <v>33.13110636694713</v>
      </c>
      <c r="H37"/>
    </row>
    <row r="38" spans="1:8" ht="15" x14ac:dyDescent="0.25">
      <c r="A38" s="198" t="s">
        <v>210</v>
      </c>
      <c r="B38" s="82">
        <v>1061.78</v>
      </c>
      <c r="C38" s="82">
        <v>3651</v>
      </c>
      <c r="D38" s="82">
        <v>3651</v>
      </c>
      <c r="E38" s="82">
        <v>1000</v>
      </c>
      <c r="F38" s="114">
        <v>94.2</v>
      </c>
      <c r="G38" s="114">
        <v>27.389756231169542</v>
      </c>
      <c r="H38"/>
    </row>
    <row r="39" spans="1:8" ht="15" x14ac:dyDescent="0.25">
      <c r="A39" s="197" t="s">
        <v>137</v>
      </c>
      <c r="B39" s="82">
        <v>177820.24</v>
      </c>
      <c r="C39" s="82">
        <v>760951</v>
      </c>
      <c r="D39" s="82">
        <v>760951</v>
      </c>
      <c r="E39" s="82">
        <v>337261.77</v>
      </c>
      <c r="F39" s="114">
        <v>189.7</v>
      </c>
      <c r="G39" s="114">
        <v>44.32108900573099</v>
      </c>
      <c r="H39"/>
    </row>
    <row r="40" spans="1:8" ht="15" x14ac:dyDescent="0.25">
      <c r="A40" s="198" t="s">
        <v>248</v>
      </c>
      <c r="B40" s="82">
        <v>32955.1</v>
      </c>
      <c r="C40" s="82">
        <v>92906</v>
      </c>
      <c r="D40" s="82">
        <v>92906</v>
      </c>
      <c r="E40" s="82">
        <v>36028.300000000003</v>
      </c>
      <c r="F40" s="114">
        <v>109.3</v>
      </c>
      <c r="G40" s="114">
        <v>38.779303812455602</v>
      </c>
      <c r="H40"/>
    </row>
    <row r="41" spans="1:8" ht="15" x14ac:dyDescent="0.25">
      <c r="A41" s="198" t="s">
        <v>165</v>
      </c>
      <c r="B41" s="82">
        <v>15410.63</v>
      </c>
      <c r="C41" s="82">
        <v>172924</v>
      </c>
      <c r="D41" s="82">
        <v>172924</v>
      </c>
      <c r="E41" s="82">
        <v>55475.65</v>
      </c>
      <c r="F41" s="114">
        <v>360</v>
      </c>
      <c r="G41" s="114">
        <v>32.080943073257615</v>
      </c>
      <c r="H41"/>
    </row>
    <row r="42" spans="1:8" ht="15" x14ac:dyDescent="0.25">
      <c r="A42" s="198" t="s">
        <v>213</v>
      </c>
      <c r="B42" s="82">
        <v>5011.8</v>
      </c>
      <c r="C42" s="82">
        <v>7964</v>
      </c>
      <c r="D42" s="82">
        <v>7964</v>
      </c>
      <c r="E42" s="82">
        <v>4190.82</v>
      </c>
      <c r="F42" s="114">
        <v>83.6</v>
      </c>
      <c r="G42" s="114">
        <v>52.622049221496738</v>
      </c>
      <c r="H42"/>
    </row>
    <row r="43" spans="1:8" ht="15" x14ac:dyDescent="0.25">
      <c r="A43" s="198" t="s">
        <v>214</v>
      </c>
      <c r="B43" s="82">
        <v>20938.439999999999</v>
      </c>
      <c r="C43" s="82">
        <v>53089</v>
      </c>
      <c r="D43" s="82">
        <v>53089</v>
      </c>
      <c r="E43" s="82">
        <v>24598.53</v>
      </c>
      <c r="F43" s="114">
        <v>117.5</v>
      </c>
      <c r="G43" s="114">
        <v>46.334513741076307</v>
      </c>
      <c r="H43"/>
    </row>
    <row r="44" spans="1:8" ht="15" x14ac:dyDescent="0.25">
      <c r="A44" s="198" t="s">
        <v>151</v>
      </c>
      <c r="B44" s="82">
        <v>4092.79</v>
      </c>
      <c r="C44" s="82">
        <v>211605</v>
      </c>
      <c r="D44" s="82">
        <v>211605</v>
      </c>
      <c r="E44" s="82">
        <v>102578.35</v>
      </c>
      <c r="F44" s="114">
        <v>2506.3000000000002</v>
      </c>
      <c r="G44" s="114">
        <v>48.476335625339665</v>
      </c>
      <c r="H44"/>
    </row>
    <row r="45" spans="1:8" ht="15" x14ac:dyDescent="0.25">
      <c r="A45" s="198" t="s">
        <v>216</v>
      </c>
      <c r="B45" s="82">
        <v>3095.1</v>
      </c>
      <c r="C45" s="82">
        <v>26651</v>
      </c>
      <c r="D45" s="82">
        <v>26651</v>
      </c>
      <c r="E45" s="82"/>
      <c r="F45" s="114"/>
      <c r="G45" s="114"/>
      <c r="H45"/>
    </row>
    <row r="46" spans="1:8" ht="15" x14ac:dyDescent="0.25">
      <c r="A46" s="198" t="s">
        <v>249</v>
      </c>
      <c r="B46" s="82">
        <v>20538.419999999998</v>
      </c>
      <c r="C46" s="82">
        <v>39817</v>
      </c>
      <c r="D46" s="82">
        <v>39817</v>
      </c>
      <c r="E46" s="82">
        <v>19445.48</v>
      </c>
      <c r="F46" s="114">
        <v>94.7</v>
      </c>
      <c r="G46" s="114">
        <v>48.837129869151369</v>
      </c>
      <c r="H46"/>
    </row>
    <row r="47" spans="1:8" ht="15" x14ac:dyDescent="0.25">
      <c r="A47" s="198" t="s">
        <v>250</v>
      </c>
      <c r="B47" s="82">
        <v>75777.960000000006</v>
      </c>
      <c r="C47" s="82">
        <v>155995</v>
      </c>
      <c r="D47" s="82">
        <v>155995</v>
      </c>
      <c r="E47" s="82">
        <v>94944.639999999999</v>
      </c>
      <c r="F47" s="114">
        <v>125.3</v>
      </c>
      <c r="G47" s="114">
        <v>60.863899483957816</v>
      </c>
      <c r="H47"/>
    </row>
    <row r="48" spans="1:8" ht="15" x14ac:dyDescent="0.25">
      <c r="A48" s="197" t="s">
        <v>186</v>
      </c>
      <c r="B48" s="82">
        <v>22361.050000000003</v>
      </c>
      <c r="C48" s="82">
        <v>60157</v>
      </c>
      <c r="D48" s="82">
        <v>60157</v>
      </c>
      <c r="E48" s="82">
        <v>37273.53</v>
      </c>
      <c r="F48" s="114">
        <v>166.7</v>
      </c>
      <c r="G48" s="114">
        <v>61.960420233721756</v>
      </c>
      <c r="H48"/>
    </row>
    <row r="49" spans="1:8" ht="24.75" x14ac:dyDescent="0.25">
      <c r="A49" s="198" t="s">
        <v>221</v>
      </c>
      <c r="B49" s="82">
        <v>6054.77</v>
      </c>
      <c r="C49" s="82">
        <v>19908</v>
      </c>
      <c r="D49" s="82">
        <v>19908</v>
      </c>
      <c r="E49" s="82">
        <v>8696.44</v>
      </c>
      <c r="F49" s="114">
        <v>143.6</v>
      </c>
      <c r="G49" s="114">
        <v>43.683142455294352</v>
      </c>
      <c r="H49"/>
    </row>
    <row r="50" spans="1:8" ht="15" x14ac:dyDescent="0.25">
      <c r="A50" s="198" t="s">
        <v>222</v>
      </c>
      <c r="B50" s="82"/>
      <c r="C50" s="82">
        <v>2655</v>
      </c>
      <c r="D50" s="82">
        <v>2655</v>
      </c>
      <c r="E50" s="82">
        <v>24.55</v>
      </c>
      <c r="F50" s="114"/>
      <c r="G50" s="114">
        <v>0.92467043314500941</v>
      </c>
      <c r="H50"/>
    </row>
    <row r="51" spans="1:8" ht="15" x14ac:dyDescent="0.25">
      <c r="A51" s="198" t="s">
        <v>223</v>
      </c>
      <c r="B51" s="82">
        <v>7039.51</v>
      </c>
      <c r="C51" s="82">
        <v>14600</v>
      </c>
      <c r="D51" s="82">
        <v>14600</v>
      </c>
      <c r="E51" s="82">
        <v>13431.73</v>
      </c>
      <c r="F51" s="114">
        <v>190.8</v>
      </c>
      <c r="G51" s="114">
        <v>91.998150684931502</v>
      </c>
      <c r="H51"/>
    </row>
    <row r="52" spans="1:8" ht="15" x14ac:dyDescent="0.25">
      <c r="A52" s="198" t="s">
        <v>224</v>
      </c>
      <c r="B52" s="82">
        <v>2338.88</v>
      </c>
      <c r="C52" s="82">
        <v>2655</v>
      </c>
      <c r="D52" s="82">
        <v>2655</v>
      </c>
      <c r="E52" s="82">
        <v>2515.96</v>
      </c>
      <c r="F52" s="114">
        <v>107.6</v>
      </c>
      <c r="G52" s="114">
        <v>94.763088512241055</v>
      </c>
      <c r="H52"/>
    </row>
    <row r="53" spans="1:8" ht="15" x14ac:dyDescent="0.25">
      <c r="A53" s="198" t="s">
        <v>251</v>
      </c>
      <c r="B53" s="82">
        <v>3469.38</v>
      </c>
      <c r="C53" s="82">
        <v>12376</v>
      </c>
      <c r="D53" s="82">
        <v>12376</v>
      </c>
      <c r="E53" s="82">
        <v>5405.6</v>
      </c>
      <c r="F53" s="114">
        <v>155.80000000000001</v>
      </c>
      <c r="G53" s="114">
        <v>43.678086619263091</v>
      </c>
      <c r="H53"/>
    </row>
    <row r="54" spans="1:8" ht="15" x14ac:dyDescent="0.25">
      <c r="A54" s="198" t="s">
        <v>252</v>
      </c>
      <c r="B54" s="82">
        <v>3458.51</v>
      </c>
      <c r="C54" s="82">
        <v>7963</v>
      </c>
      <c r="D54" s="82">
        <v>7963</v>
      </c>
      <c r="E54" s="82">
        <v>7199.25</v>
      </c>
      <c r="F54" s="114">
        <v>208.2</v>
      </c>
      <c r="G54" s="114">
        <v>90.408765540625396</v>
      </c>
      <c r="H54"/>
    </row>
    <row r="55" spans="1:8" ht="24.75" x14ac:dyDescent="0.25">
      <c r="A55" s="196" t="s">
        <v>174</v>
      </c>
      <c r="B55" s="158">
        <v>398.17</v>
      </c>
      <c r="C55" s="158">
        <v>10618</v>
      </c>
      <c r="D55" s="158">
        <v>10618</v>
      </c>
      <c r="E55" s="158"/>
      <c r="F55" s="159"/>
      <c r="G55" s="159"/>
      <c r="H55"/>
    </row>
    <row r="56" spans="1:8" ht="15" x14ac:dyDescent="0.25">
      <c r="A56" s="197" t="s">
        <v>189</v>
      </c>
      <c r="B56" s="82">
        <v>398.17</v>
      </c>
      <c r="C56" s="82">
        <v>10618</v>
      </c>
      <c r="D56" s="82">
        <v>10618</v>
      </c>
      <c r="E56" s="82"/>
      <c r="F56" s="114"/>
      <c r="G56" s="114"/>
      <c r="H56"/>
    </row>
    <row r="57" spans="1:8" ht="15" x14ac:dyDescent="0.25">
      <c r="A57" s="198" t="s">
        <v>230</v>
      </c>
      <c r="B57" s="82">
        <v>398.17</v>
      </c>
      <c r="C57" s="82">
        <v>10618</v>
      </c>
      <c r="D57" s="82">
        <v>10618</v>
      </c>
      <c r="E57" s="82"/>
      <c r="F57" s="114"/>
      <c r="G57" s="114"/>
      <c r="H57"/>
    </row>
    <row r="58" spans="1:8" ht="15" x14ac:dyDescent="0.25">
      <c r="A58" s="196" t="s">
        <v>176</v>
      </c>
      <c r="B58" s="158">
        <v>11724.88</v>
      </c>
      <c r="C58" s="158">
        <v>37923</v>
      </c>
      <c r="D58" s="158">
        <v>37923</v>
      </c>
      <c r="E58" s="158">
        <v>9726.18</v>
      </c>
      <c r="F58" s="159">
        <v>83</v>
      </c>
      <c r="G58" s="159">
        <v>25.64717981172376</v>
      </c>
      <c r="H58"/>
    </row>
    <row r="59" spans="1:8" ht="15" x14ac:dyDescent="0.25">
      <c r="A59" s="197" t="s">
        <v>191</v>
      </c>
      <c r="B59" s="82">
        <v>11724.88</v>
      </c>
      <c r="C59" s="82">
        <v>37923</v>
      </c>
      <c r="D59" s="82">
        <v>37923</v>
      </c>
      <c r="E59" s="82">
        <v>9726.18</v>
      </c>
      <c r="F59" s="114">
        <v>83</v>
      </c>
      <c r="G59" s="114">
        <v>25.64717981172376</v>
      </c>
      <c r="H59"/>
    </row>
    <row r="60" spans="1:8" ht="15" x14ac:dyDescent="0.25">
      <c r="A60" s="198" t="s">
        <v>253</v>
      </c>
      <c r="B60" s="82">
        <v>3311.25</v>
      </c>
      <c r="C60" s="82">
        <v>9542</v>
      </c>
      <c r="D60" s="82">
        <v>9542</v>
      </c>
      <c r="E60" s="82">
        <v>9527.1</v>
      </c>
      <c r="F60" s="114">
        <v>287.7</v>
      </c>
      <c r="G60" s="114">
        <v>99.843848249842807</v>
      </c>
      <c r="H60"/>
    </row>
    <row r="61" spans="1:8" ht="15" x14ac:dyDescent="0.25">
      <c r="A61" s="198" t="s">
        <v>258</v>
      </c>
      <c r="B61" s="82"/>
      <c r="C61" s="82">
        <v>6636</v>
      </c>
      <c r="D61" s="82">
        <v>6636</v>
      </c>
      <c r="E61" s="82"/>
      <c r="F61" s="114"/>
      <c r="G61" s="114"/>
      <c r="H61"/>
    </row>
    <row r="62" spans="1:8" ht="15" x14ac:dyDescent="0.25">
      <c r="A62" s="198" t="s">
        <v>234</v>
      </c>
      <c r="B62" s="82">
        <v>8413.6299999999992</v>
      </c>
      <c r="C62" s="82">
        <v>21745</v>
      </c>
      <c r="D62" s="82">
        <v>21745</v>
      </c>
      <c r="E62" s="82">
        <v>199.08</v>
      </c>
      <c r="F62" s="114">
        <v>2.4</v>
      </c>
      <c r="G62" s="114">
        <v>0.91552080938146707</v>
      </c>
      <c r="H62"/>
    </row>
    <row r="63" spans="1:8" ht="15" x14ac:dyDescent="0.25">
      <c r="A63" s="196" t="s">
        <v>177</v>
      </c>
      <c r="B63" s="158">
        <v>35267.949999999997</v>
      </c>
      <c r="C63" s="158">
        <v>2720818</v>
      </c>
      <c r="D63" s="158">
        <v>2720818</v>
      </c>
      <c r="E63" s="158">
        <v>62130.02</v>
      </c>
      <c r="F63" s="159">
        <v>176.2</v>
      </c>
      <c r="G63" s="159">
        <v>2.2835051811624298</v>
      </c>
      <c r="H63"/>
    </row>
    <row r="64" spans="1:8" ht="15" x14ac:dyDescent="0.25">
      <c r="A64" s="197" t="s">
        <v>193</v>
      </c>
      <c r="B64" s="82">
        <v>35267.949999999997</v>
      </c>
      <c r="C64" s="82">
        <v>2720818</v>
      </c>
      <c r="D64" s="82">
        <v>2720818</v>
      </c>
      <c r="E64" s="82">
        <v>62130.02</v>
      </c>
      <c r="F64" s="114">
        <v>176.2</v>
      </c>
      <c r="G64" s="114">
        <v>2.2835051811624298</v>
      </c>
      <c r="H64"/>
    </row>
    <row r="65" spans="1:8" ht="15" x14ac:dyDescent="0.25">
      <c r="A65" s="198" t="s">
        <v>236</v>
      </c>
      <c r="B65" s="82">
        <v>35267.949999999997</v>
      </c>
      <c r="C65" s="82">
        <v>2720818</v>
      </c>
      <c r="D65" s="82">
        <v>2720818</v>
      </c>
      <c r="E65" s="82">
        <v>62130.02</v>
      </c>
      <c r="F65" s="114">
        <v>176.2</v>
      </c>
      <c r="G65" s="114">
        <v>2.2835051811624298</v>
      </c>
      <c r="H65"/>
    </row>
    <row r="66" spans="1:8" ht="15" x14ac:dyDescent="0.25">
      <c r="A66" s="194" t="s">
        <v>149</v>
      </c>
      <c r="B66" s="181">
        <v>49098.99</v>
      </c>
      <c r="C66" s="181">
        <v>337339</v>
      </c>
      <c r="D66" s="181">
        <v>337339</v>
      </c>
      <c r="E66" s="181">
        <v>160817.73000000001</v>
      </c>
      <c r="F66" s="182">
        <v>327.5</v>
      </c>
      <c r="G66" s="182">
        <v>47.672439296968335</v>
      </c>
      <c r="H66"/>
    </row>
    <row r="67" spans="1:8" ht="15" x14ac:dyDescent="0.25">
      <c r="A67" s="196" t="s">
        <v>136</v>
      </c>
      <c r="B67" s="158">
        <v>44823.99</v>
      </c>
      <c r="C67" s="158">
        <v>319622</v>
      </c>
      <c r="D67" s="158">
        <v>319622</v>
      </c>
      <c r="E67" s="158">
        <v>160290.23000000001</v>
      </c>
      <c r="F67" s="159">
        <v>357.6</v>
      </c>
      <c r="G67" s="159">
        <v>50.149936487475834</v>
      </c>
      <c r="H67"/>
    </row>
    <row r="68" spans="1:8" ht="15" x14ac:dyDescent="0.25">
      <c r="A68" s="197" t="s">
        <v>137</v>
      </c>
      <c r="B68" s="82">
        <v>44823.99</v>
      </c>
      <c r="C68" s="82">
        <v>319622</v>
      </c>
      <c r="D68" s="82">
        <v>319622</v>
      </c>
      <c r="E68" s="82">
        <v>160290.23000000001</v>
      </c>
      <c r="F68" s="114">
        <v>357.6</v>
      </c>
      <c r="G68" s="114">
        <v>50.149936487475834</v>
      </c>
      <c r="H68"/>
    </row>
    <row r="69" spans="1:8" ht="15" x14ac:dyDescent="0.25">
      <c r="A69" s="198" t="s">
        <v>165</v>
      </c>
      <c r="B69" s="82">
        <v>452.59</v>
      </c>
      <c r="C69" s="82">
        <v>3982</v>
      </c>
      <c r="D69" s="82">
        <v>3982</v>
      </c>
      <c r="E69" s="82">
        <v>941.48</v>
      </c>
      <c r="F69" s="114">
        <v>208</v>
      </c>
      <c r="G69" s="114">
        <v>23.643395278754394</v>
      </c>
      <c r="H69"/>
    </row>
    <row r="70" spans="1:8" ht="15" x14ac:dyDescent="0.25">
      <c r="A70" s="198" t="s">
        <v>151</v>
      </c>
      <c r="B70" s="82">
        <v>13404.64</v>
      </c>
      <c r="C70" s="82">
        <v>78306</v>
      </c>
      <c r="D70" s="82">
        <v>78306</v>
      </c>
      <c r="E70" s="82">
        <v>16976.53</v>
      </c>
      <c r="F70" s="114">
        <v>126.6</v>
      </c>
      <c r="G70" s="114">
        <v>21.679730799683291</v>
      </c>
      <c r="H70"/>
    </row>
    <row r="71" spans="1:8" ht="15" x14ac:dyDescent="0.25">
      <c r="A71" s="198" t="s">
        <v>166</v>
      </c>
      <c r="B71" s="82">
        <v>30966.76</v>
      </c>
      <c r="C71" s="82">
        <v>237334</v>
      </c>
      <c r="D71" s="82">
        <v>237334</v>
      </c>
      <c r="E71" s="82">
        <v>142372.22</v>
      </c>
      <c r="F71" s="114">
        <v>459.8</v>
      </c>
      <c r="G71" s="114">
        <v>59.988126437847086</v>
      </c>
      <c r="H71"/>
    </row>
    <row r="72" spans="1:8" ht="15" x14ac:dyDescent="0.25">
      <c r="A72" s="196" t="s">
        <v>175</v>
      </c>
      <c r="B72" s="158">
        <v>2156.75</v>
      </c>
      <c r="C72" s="158"/>
      <c r="D72" s="158"/>
      <c r="E72" s="158"/>
      <c r="F72" s="159"/>
      <c r="G72" s="159"/>
      <c r="H72"/>
    </row>
    <row r="73" spans="1:8" ht="15" x14ac:dyDescent="0.25">
      <c r="A73" s="197" t="s">
        <v>190</v>
      </c>
      <c r="B73" s="82">
        <v>2156.75</v>
      </c>
      <c r="C73" s="82"/>
      <c r="D73" s="82"/>
      <c r="E73" s="82"/>
      <c r="F73" s="114"/>
      <c r="G73" s="114"/>
      <c r="H73"/>
    </row>
    <row r="74" spans="1:8" ht="15" x14ac:dyDescent="0.25">
      <c r="A74" s="198" t="s">
        <v>286</v>
      </c>
      <c r="B74" s="82">
        <v>2156.75</v>
      </c>
      <c r="C74" s="82"/>
      <c r="D74" s="82"/>
      <c r="E74" s="82"/>
      <c r="F74" s="114"/>
      <c r="G74" s="114"/>
      <c r="H74"/>
    </row>
    <row r="75" spans="1:8" ht="15" x14ac:dyDescent="0.25">
      <c r="A75" s="196" t="s">
        <v>176</v>
      </c>
      <c r="B75" s="158">
        <v>2118.25</v>
      </c>
      <c r="C75" s="158">
        <v>17717</v>
      </c>
      <c r="D75" s="158">
        <v>17717</v>
      </c>
      <c r="E75" s="158">
        <v>527.5</v>
      </c>
      <c r="F75" s="159">
        <v>24.9</v>
      </c>
      <c r="G75" s="159">
        <v>2.9773663712818195</v>
      </c>
      <c r="H75"/>
    </row>
    <row r="76" spans="1:8" ht="15" x14ac:dyDescent="0.25">
      <c r="A76" s="197" t="s">
        <v>191</v>
      </c>
      <c r="B76" s="82">
        <v>2118.25</v>
      </c>
      <c r="C76" s="82">
        <v>17717</v>
      </c>
      <c r="D76" s="82">
        <v>17717</v>
      </c>
      <c r="E76" s="82">
        <v>527.5</v>
      </c>
      <c r="F76" s="114">
        <v>24.9</v>
      </c>
      <c r="G76" s="114">
        <v>2.9773663712818195</v>
      </c>
      <c r="H76"/>
    </row>
    <row r="77" spans="1:8" ht="15" x14ac:dyDescent="0.25">
      <c r="A77" s="198" t="s">
        <v>253</v>
      </c>
      <c r="B77" s="82">
        <v>2118.25</v>
      </c>
      <c r="C77" s="82">
        <v>17717</v>
      </c>
      <c r="D77" s="82">
        <v>17717</v>
      </c>
      <c r="E77" s="82">
        <v>527.5</v>
      </c>
      <c r="F77" s="114">
        <v>24.9</v>
      </c>
      <c r="G77" s="114">
        <v>2.9773663712818195</v>
      </c>
      <c r="H77"/>
    </row>
    <row r="78" spans="1:8" ht="15" x14ac:dyDescent="0.25">
      <c r="A78" s="194" t="s">
        <v>255</v>
      </c>
      <c r="B78" s="181">
        <v>28256.61</v>
      </c>
      <c r="C78" s="181">
        <v>184019</v>
      </c>
      <c r="D78" s="181">
        <v>184019</v>
      </c>
      <c r="E78" s="181">
        <v>49642.789999999994</v>
      </c>
      <c r="F78" s="182">
        <v>175.7</v>
      </c>
      <c r="G78" s="182">
        <v>26.976991506311844</v>
      </c>
      <c r="H78"/>
    </row>
    <row r="79" spans="1:8" ht="15" x14ac:dyDescent="0.25">
      <c r="A79" s="196" t="s">
        <v>136</v>
      </c>
      <c r="B79" s="158">
        <v>11614.95</v>
      </c>
      <c r="C79" s="158">
        <v>53296</v>
      </c>
      <c r="D79" s="158">
        <v>53296</v>
      </c>
      <c r="E79" s="158">
        <v>16506.419999999998</v>
      </c>
      <c r="F79" s="159">
        <v>142.1</v>
      </c>
      <c r="G79" s="159">
        <v>30.971217352146503</v>
      </c>
      <c r="H79"/>
    </row>
    <row r="80" spans="1:8" ht="15" x14ac:dyDescent="0.25">
      <c r="A80" s="197" t="s">
        <v>184</v>
      </c>
      <c r="B80" s="82">
        <v>8301.34</v>
      </c>
      <c r="C80" s="82">
        <v>30070</v>
      </c>
      <c r="D80" s="82">
        <v>30070</v>
      </c>
      <c r="E80" s="82">
        <v>10945.73</v>
      </c>
      <c r="F80" s="114">
        <v>131.9</v>
      </c>
      <c r="G80" s="114">
        <v>36.400831393415359</v>
      </c>
      <c r="H80"/>
    </row>
    <row r="81" spans="1:10" ht="15" x14ac:dyDescent="0.25">
      <c r="A81" s="198" t="s">
        <v>246</v>
      </c>
      <c r="B81" s="82">
        <v>7278.18</v>
      </c>
      <c r="C81" s="82">
        <v>23226</v>
      </c>
      <c r="D81" s="82">
        <v>23226</v>
      </c>
      <c r="E81" s="82">
        <v>8139.83</v>
      </c>
      <c r="F81" s="114">
        <v>111.8</v>
      </c>
      <c r="G81" s="114">
        <v>35.046198226125888</v>
      </c>
      <c r="H81"/>
    </row>
    <row r="82" spans="1:10" ht="15" x14ac:dyDescent="0.25">
      <c r="A82" s="198" t="s">
        <v>208</v>
      </c>
      <c r="B82" s="82"/>
      <c r="C82" s="82">
        <v>199</v>
      </c>
      <c r="D82" s="82">
        <v>199</v>
      </c>
      <c r="E82" s="82">
        <v>46.9</v>
      </c>
      <c r="F82" s="114"/>
      <c r="G82" s="114">
        <v>23.567839195979897</v>
      </c>
      <c r="H82"/>
    </row>
    <row r="83" spans="1:10" ht="15" x14ac:dyDescent="0.25">
      <c r="A83" s="198" t="s">
        <v>247</v>
      </c>
      <c r="B83" s="82">
        <v>1023.16</v>
      </c>
      <c r="C83" s="82">
        <v>6645</v>
      </c>
      <c r="D83" s="82">
        <v>6645</v>
      </c>
      <c r="E83" s="82">
        <v>2759</v>
      </c>
      <c r="F83" s="114">
        <v>269.7</v>
      </c>
      <c r="G83" s="114">
        <v>41.519939804364178</v>
      </c>
      <c r="H83"/>
    </row>
    <row r="84" spans="1:10" ht="15" x14ac:dyDescent="0.25">
      <c r="A84" s="197" t="s">
        <v>137</v>
      </c>
      <c r="B84" s="82">
        <v>2109.4</v>
      </c>
      <c r="C84" s="82">
        <v>15263</v>
      </c>
      <c r="D84" s="82">
        <v>15263</v>
      </c>
      <c r="E84" s="82">
        <v>5022.1000000000004</v>
      </c>
      <c r="F84" s="114">
        <v>238.1</v>
      </c>
      <c r="G84" s="114">
        <v>32.90375417676735</v>
      </c>
      <c r="H84"/>
    </row>
    <row r="85" spans="1:10" ht="15" x14ac:dyDescent="0.25">
      <c r="A85" s="198" t="s">
        <v>165</v>
      </c>
      <c r="B85" s="82">
        <v>1442.25</v>
      </c>
      <c r="C85" s="82">
        <v>10618</v>
      </c>
      <c r="D85" s="82">
        <v>10618</v>
      </c>
      <c r="E85" s="82">
        <v>4344.0200000000004</v>
      </c>
      <c r="F85" s="114">
        <v>301.2</v>
      </c>
      <c r="G85" s="114">
        <v>40.911847805613114</v>
      </c>
      <c r="H85"/>
    </row>
    <row r="86" spans="1:10" ht="15" x14ac:dyDescent="0.25">
      <c r="A86" s="198" t="s">
        <v>250</v>
      </c>
      <c r="B86" s="82">
        <v>667.15</v>
      </c>
      <c r="C86" s="82">
        <v>4645</v>
      </c>
      <c r="D86" s="82">
        <v>4645</v>
      </c>
      <c r="E86" s="82">
        <v>678.08</v>
      </c>
      <c r="F86" s="114">
        <v>101.6</v>
      </c>
      <c r="G86" s="114">
        <v>14.59806243272336</v>
      </c>
      <c r="H86"/>
    </row>
    <row r="87" spans="1:10" ht="15" x14ac:dyDescent="0.25">
      <c r="A87" s="197" t="s">
        <v>186</v>
      </c>
      <c r="B87" s="82">
        <v>1204.21</v>
      </c>
      <c r="C87" s="82">
        <v>7963</v>
      </c>
      <c r="D87" s="82">
        <v>7963</v>
      </c>
      <c r="E87" s="82">
        <v>538.59</v>
      </c>
      <c r="F87" s="114">
        <v>44.7</v>
      </c>
      <c r="G87" s="114">
        <v>6.7636569132236604</v>
      </c>
      <c r="H87"/>
    </row>
    <row r="88" spans="1:10" ht="15" x14ac:dyDescent="0.25">
      <c r="A88" s="198" t="s">
        <v>222</v>
      </c>
      <c r="B88" s="82">
        <v>1204.21</v>
      </c>
      <c r="C88" s="82">
        <v>7963</v>
      </c>
      <c r="D88" s="82">
        <v>7963</v>
      </c>
      <c r="E88" s="82">
        <v>538.59</v>
      </c>
      <c r="F88" s="114">
        <v>44.7</v>
      </c>
      <c r="G88" s="114">
        <v>6.7636569132236604</v>
      </c>
      <c r="H88"/>
    </row>
    <row r="89" spans="1:10" ht="15" x14ac:dyDescent="0.25">
      <c r="A89" s="196" t="s">
        <v>173</v>
      </c>
      <c r="B89" s="158">
        <v>462.9</v>
      </c>
      <c r="C89" s="158">
        <v>14412</v>
      </c>
      <c r="D89" s="158">
        <v>14412</v>
      </c>
      <c r="E89" s="158">
        <v>5903.48</v>
      </c>
      <c r="F89" s="159">
        <v>1275.3</v>
      </c>
      <c r="G89" s="159">
        <v>40.962253677490978</v>
      </c>
      <c r="H89"/>
    </row>
    <row r="90" spans="1:10" ht="15" x14ac:dyDescent="0.25">
      <c r="A90" s="197" t="s">
        <v>187</v>
      </c>
      <c r="B90" s="82">
        <v>462.9</v>
      </c>
      <c r="C90" s="82">
        <v>14412</v>
      </c>
      <c r="D90" s="82">
        <v>14412</v>
      </c>
      <c r="E90" s="82">
        <v>5903.48</v>
      </c>
      <c r="F90" s="114">
        <v>1275.3</v>
      </c>
      <c r="G90" s="114">
        <v>40.962253677490978</v>
      </c>
      <c r="H90"/>
    </row>
    <row r="91" spans="1:10" ht="24.75" x14ac:dyDescent="0.25">
      <c r="A91" s="198" t="s">
        <v>256</v>
      </c>
      <c r="B91" s="82">
        <v>462.9</v>
      </c>
      <c r="C91" s="82">
        <v>14412</v>
      </c>
      <c r="D91" s="82">
        <v>14412</v>
      </c>
      <c r="E91" s="82">
        <v>5903.48</v>
      </c>
      <c r="F91" s="114">
        <v>1275.3</v>
      </c>
      <c r="G91" s="114">
        <v>40.962253677490978</v>
      </c>
      <c r="H91"/>
    </row>
    <row r="92" spans="1:10" ht="15" x14ac:dyDescent="0.25">
      <c r="A92" s="196" t="s">
        <v>176</v>
      </c>
      <c r="B92" s="158">
        <v>16178.76</v>
      </c>
      <c r="C92" s="158">
        <v>116311</v>
      </c>
      <c r="D92" s="158">
        <v>116311</v>
      </c>
      <c r="E92" s="158">
        <v>27232.89</v>
      </c>
      <c r="F92" s="159">
        <v>168.3</v>
      </c>
      <c r="G92" s="159">
        <v>23.413855955154713</v>
      </c>
      <c r="H92"/>
    </row>
    <row r="93" spans="1:10" ht="15" x14ac:dyDescent="0.25">
      <c r="A93" s="197" t="s">
        <v>192</v>
      </c>
      <c r="B93" s="82">
        <v>16178.76</v>
      </c>
      <c r="C93" s="82">
        <v>116311</v>
      </c>
      <c r="D93" s="82">
        <v>116311</v>
      </c>
      <c r="E93" s="82">
        <v>27232.89</v>
      </c>
      <c r="F93" s="114">
        <v>168.3</v>
      </c>
      <c r="G93" s="114">
        <v>23.413855955154713</v>
      </c>
      <c r="H93"/>
      <c r="J93" s="81"/>
    </row>
    <row r="94" spans="1:10" ht="15" x14ac:dyDescent="0.25">
      <c r="A94" s="198" t="s">
        <v>257</v>
      </c>
      <c r="B94" s="82">
        <v>16178.76</v>
      </c>
      <c r="C94" s="82">
        <v>116311</v>
      </c>
      <c r="D94" s="82">
        <v>116311</v>
      </c>
      <c r="E94" s="82">
        <v>27232.89</v>
      </c>
      <c r="F94" s="114">
        <v>168.3</v>
      </c>
      <c r="G94" s="114">
        <v>23.413855955154713</v>
      </c>
      <c r="H94"/>
      <c r="J94" s="81"/>
    </row>
    <row r="95" spans="1:10" ht="15" x14ac:dyDescent="0.25">
      <c r="A95" s="201" t="s">
        <v>254</v>
      </c>
      <c r="B95" s="183">
        <v>589260.57000000007</v>
      </c>
      <c r="C95" s="183">
        <v>209102</v>
      </c>
      <c r="D95" s="183">
        <v>209102</v>
      </c>
      <c r="E95" s="183">
        <v>4645.3</v>
      </c>
      <c r="F95" s="184">
        <v>0.8</v>
      </c>
      <c r="G95" s="184">
        <v>2.2215473787912119</v>
      </c>
      <c r="H95"/>
      <c r="J95" s="81"/>
    </row>
    <row r="96" spans="1:10" ht="15" x14ac:dyDescent="0.25">
      <c r="A96" s="194" t="s">
        <v>315</v>
      </c>
      <c r="B96" s="181"/>
      <c r="C96" s="181">
        <v>190991</v>
      </c>
      <c r="D96" s="181">
        <v>190991</v>
      </c>
      <c r="E96" s="181">
        <v>4645.3</v>
      </c>
      <c r="F96" s="182"/>
      <c r="G96" s="182">
        <v>2.4322088475373187</v>
      </c>
      <c r="H96"/>
      <c r="J96" s="81"/>
    </row>
    <row r="97" spans="1:10" ht="15" x14ac:dyDescent="0.25">
      <c r="A97" s="196" t="s">
        <v>136</v>
      </c>
      <c r="B97" s="158"/>
      <c r="C97" s="158">
        <v>184355</v>
      </c>
      <c r="D97" s="158">
        <v>184355</v>
      </c>
      <c r="E97" s="158">
        <v>4645.3</v>
      </c>
      <c r="F97" s="159"/>
      <c r="G97" s="159">
        <v>2.5197580754522524</v>
      </c>
      <c r="H97"/>
      <c r="J97" s="81">
        <v>42750</v>
      </c>
    </row>
    <row r="98" spans="1:10" ht="15" x14ac:dyDescent="0.25">
      <c r="A98" s="197" t="s">
        <v>183</v>
      </c>
      <c r="B98" s="82"/>
      <c r="C98" s="82">
        <v>127083</v>
      </c>
      <c r="D98" s="82">
        <v>127083</v>
      </c>
      <c r="E98" s="82"/>
      <c r="F98" s="114"/>
      <c r="G98" s="114"/>
      <c r="H98"/>
      <c r="J98" s="81">
        <v>4645.3</v>
      </c>
    </row>
    <row r="99" spans="1:10" ht="15" x14ac:dyDescent="0.25">
      <c r="A99" s="198" t="s">
        <v>243</v>
      </c>
      <c r="B99" s="82"/>
      <c r="C99" s="82">
        <v>127083</v>
      </c>
      <c r="D99" s="82">
        <v>127083</v>
      </c>
      <c r="E99" s="82"/>
      <c r="F99" s="114"/>
      <c r="G99" s="114"/>
      <c r="H99"/>
      <c r="J99" s="81"/>
    </row>
    <row r="100" spans="1:10" ht="15" x14ac:dyDescent="0.25">
      <c r="A100" s="197" t="s">
        <v>137</v>
      </c>
      <c r="B100" s="82"/>
      <c r="C100" s="82">
        <v>39672</v>
      </c>
      <c r="D100" s="82">
        <v>39672</v>
      </c>
      <c r="E100" s="82">
        <v>4645.3</v>
      </c>
      <c r="F100" s="114"/>
      <c r="G100" s="114">
        <v>11.709265981044565</v>
      </c>
      <c r="H100"/>
      <c r="J100" s="285">
        <v>184355</v>
      </c>
    </row>
    <row r="101" spans="1:10" ht="15" x14ac:dyDescent="0.25">
      <c r="A101" s="198" t="s">
        <v>248</v>
      </c>
      <c r="B101" s="82"/>
      <c r="C101" s="82">
        <v>13200</v>
      </c>
      <c r="D101" s="82">
        <v>13200</v>
      </c>
      <c r="E101" s="82"/>
      <c r="F101" s="114"/>
      <c r="G101" s="114"/>
      <c r="H101"/>
    </row>
    <row r="102" spans="1:10" ht="15" x14ac:dyDescent="0.25">
      <c r="A102" s="198" t="s">
        <v>249</v>
      </c>
      <c r="B102" s="82"/>
      <c r="C102" s="82">
        <v>26472</v>
      </c>
      <c r="D102" s="82">
        <v>26472</v>
      </c>
      <c r="E102" s="82">
        <v>4645.3</v>
      </c>
      <c r="F102" s="114"/>
      <c r="G102" s="114">
        <v>17.547975219099428</v>
      </c>
      <c r="H102"/>
    </row>
    <row r="103" spans="1:10" ht="15" x14ac:dyDescent="0.25">
      <c r="A103" s="197" t="s">
        <v>186</v>
      </c>
      <c r="B103" s="82"/>
      <c r="C103" s="82">
        <v>17600</v>
      </c>
      <c r="D103" s="82">
        <v>17600</v>
      </c>
      <c r="E103" s="82"/>
      <c r="F103" s="114"/>
      <c r="G103" s="114"/>
      <c r="H103"/>
      <c r="J103" s="81">
        <f>J100-J98-J97</f>
        <v>136959.70000000001</v>
      </c>
    </row>
    <row r="104" spans="1:10" ht="15" x14ac:dyDescent="0.25">
      <c r="A104" s="198" t="s">
        <v>223</v>
      </c>
      <c r="B104" s="82"/>
      <c r="C104" s="82">
        <v>17600</v>
      </c>
      <c r="D104" s="82">
        <v>17600</v>
      </c>
      <c r="E104" s="82"/>
      <c r="F104" s="114"/>
      <c r="G104" s="114"/>
      <c r="H104"/>
    </row>
    <row r="105" spans="1:10" ht="15" x14ac:dyDescent="0.25">
      <c r="A105" s="196" t="s">
        <v>176</v>
      </c>
      <c r="B105" s="158"/>
      <c r="C105" s="158">
        <v>6636</v>
      </c>
      <c r="D105" s="158">
        <v>6636</v>
      </c>
      <c r="E105" s="158"/>
      <c r="F105" s="159"/>
      <c r="G105" s="159"/>
      <c r="H105"/>
    </row>
    <row r="106" spans="1:10" ht="15" x14ac:dyDescent="0.25">
      <c r="A106" s="197" t="s">
        <v>191</v>
      </c>
      <c r="B106" s="82"/>
      <c r="C106" s="82">
        <v>6636</v>
      </c>
      <c r="D106" s="82">
        <v>6636</v>
      </c>
      <c r="E106" s="82"/>
      <c r="F106" s="114"/>
      <c r="G106" s="114"/>
      <c r="H106"/>
    </row>
    <row r="107" spans="1:10" ht="15" x14ac:dyDescent="0.25">
      <c r="A107" s="198" t="s">
        <v>258</v>
      </c>
      <c r="B107" s="82"/>
      <c r="C107" s="82">
        <v>6636</v>
      </c>
      <c r="D107" s="82">
        <v>6636</v>
      </c>
      <c r="E107" s="82"/>
      <c r="F107" s="114"/>
      <c r="G107" s="114"/>
      <c r="H107"/>
    </row>
    <row r="108" spans="1:10" ht="15" x14ac:dyDescent="0.25">
      <c r="A108" s="194" t="s">
        <v>149</v>
      </c>
      <c r="B108" s="181"/>
      <c r="C108" s="181">
        <v>18111</v>
      </c>
      <c r="D108" s="181">
        <v>18111</v>
      </c>
      <c r="E108" s="181"/>
      <c r="F108" s="182"/>
      <c r="G108" s="182"/>
      <c r="H108"/>
    </row>
    <row r="109" spans="1:10" ht="15" x14ac:dyDescent="0.25">
      <c r="A109" s="196" t="s">
        <v>176</v>
      </c>
      <c r="B109" s="158"/>
      <c r="C109" s="158">
        <v>18111</v>
      </c>
      <c r="D109" s="158">
        <v>18111</v>
      </c>
      <c r="E109" s="158"/>
      <c r="F109" s="159"/>
      <c r="G109" s="159"/>
      <c r="H109"/>
    </row>
    <row r="110" spans="1:10" ht="15" x14ac:dyDescent="0.25">
      <c r="A110" s="197" t="s">
        <v>191</v>
      </c>
      <c r="B110" s="82"/>
      <c r="C110" s="82">
        <v>18111</v>
      </c>
      <c r="D110" s="82">
        <v>18111</v>
      </c>
      <c r="E110" s="82"/>
      <c r="F110" s="114"/>
      <c r="G110" s="114"/>
      <c r="H110"/>
    </row>
    <row r="111" spans="1:10" ht="15" x14ac:dyDescent="0.25">
      <c r="A111" s="198" t="s">
        <v>253</v>
      </c>
      <c r="B111" s="82"/>
      <c r="C111" s="82">
        <v>18111</v>
      </c>
      <c r="D111" s="82">
        <v>18111</v>
      </c>
      <c r="E111" s="82"/>
      <c r="F111" s="114"/>
      <c r="G111" s="114"/>
      <c r="H111"/>
    </row>
    <row r="112" spans="1:10" ht="24.75" x14ac:dyDescent="0.25">
      <c r="A112" s="194" t="s">
        <v>313</v>
      </c>
      <c r="B112" s="181">
        <v>589260.57000000007</v>
      </c>
      <c r="C112" s="181"/>
      <c r="D112" s="181"/>
      <c r="E112" s="181"/>
      <c r="F112" s="182"/>
      <c r="G112" s="182"/>
      <c r="H112"/>
    </row>
    <row r="113" spans="1:8" ht="15" x14ac:dyDescent="0.25">
      <c r="A113" s="196" t="s">
        <v>172</v>
      </c>
      <c r="B113" s="158">
        <v>13678.76</v>
      </c>
      <c r="C113" s="158"/>
      <c r="D113" s="158"/>
      <c r="E113" s="158"/>
      <c r="F113" s="159"/>
      <c r="G113" s="159"/>
      <c r="H113"/>
    </row>
    <row r="114" spans="1:8" ht="15" x14ac:dyDescent="0.25">
      <c r="A114" s="197" t="s">
        <v>180</v>
      </c>
      <c r="B114" s="82">
        <v>11570.54</v>
      </c>
      <c r="C114" s="82"/>
      <c r="D114" s="82"/>
      <c r="E114" s="82"/>
      <c r="F114" s="114"/>
      <c r="G114" s="114"/>
      <c r="H114"/>
    </row>
    <row r="115" spans="1:8" ht="15" x14ac:dyDescent="0.25">
      <c r="A115" s="198" t="s">
        <v>197</v>
      </c>
      <c r="B115" s="82">
        <v>11570.54</v>
      </c>
      <c r="C115" s="82"/>
      <c r="D115" s="82"/>
      <c r="E115" s="82"/>
      <c r="F115" s="114"/>
      <c r="G115" s="114"/>
      <c r="H115"/>
    </row>
    <row r="116" spans="1:8" ht="15" x14ac:dyDescent="0.25">
      <c r="A116" s="197" t="s">
        <v>181</v>
      </c>
      <c r="B116" s="82">
        <v>199.08</v>
      </c>
      <c r="C116" s="82"/>
      <c r="D116" s="82"/>
      <c r="E116" s="82"/>
      <c r="F116" s="114"/>
      <c r="G116" s="114"/>
      <c r="H116"/>
    </row>
    <row r="117" spans="1:8" ht="15" x14ac:dyDescent="0.25">
      <c r="A117" s="198" t="s">
        <v>199</v>
      </c>
      <c r="B117" s="82">
        <v>199.08</v>
      </c>
      <c r="C117" s="82"/>
      <c r="D117" s="82"/>
      <c r="E117" s="82"/>
      <c r="F117" s="114"/>
      <c r="G117" s="114"/>
      <c r="H117"/>
    </row>
    <row r="118" spans="1:8" ht="15" x14ac:dyDescent="0.25">
      <c r="A118" s="197" t="s">
        <v>182</v>
      </c>
      <c r="B118" s="82">
        <v>1909.14</v>
      </c>
      <c r="C118" s="82"/>
      <c r="D118" s="82"/>
      <c r="E118" s="82"/>
      <c r="F118" s="114"/>
      <c r="G118" s="114"/>
      <c r="H118"/>
    </row>
    <row r="119" spans="1:8" ht="15" x14ac:dyDescent="0.25">
      <c r="A119" s="198" t="s">
        <v>200</v>
      </c>
      <c r="B119" s="82">
        <v>1909.14</v>
      </c>
      <c r="C119" s="82"/>
      <c r="D119" s="82"/>
      <c r="E119" s="82"/>
      <c r="F119" s="114"/>
      <c r="G119" s="114"/>
      <c r="H119"/>
    </row>
    <row r="120" spans="1:8" ht="15" x14ac:dyDescent="0.25">
      <c r="A120" s="196" t="s">
        <v>136</v>
      </c>
      <c r="B120" s="158">
        <v>575581.81000000006</v>
      </c>
      <c r="C120" s="158"/>
      <c r="D120" s="158"/>
      <c r="E120" s="158"/>
      <c r="F120" s="159"/>
      <c r="G120" s="159"/>
      <c r="H120"/>
    </row>
    <row r="121" spans="1:8" ht="15" x14ac:dyDescent="0.25">
      <c r="A121" s="197" t="s">
        <v>183</v>
      </c>
      <c r="B121" s="82">
        <v>72318.240000000005</v>
      </c>
      <c r="C121" s="82"/>
      <c r="D121" s="82"/>
      <c r="E121" s="82"/>
      <c r="F121" s="114"/>
      <c r="G121" s="114"/>
      <c r="H121"/>
    </row>
    <row r="122" spans="1:8" ht="15" x14ac:dyDescent="0.25">
      <c r="A122" s="198" t="s">
        <v>243</v>
      </c>
      <c r="B122" s="82">
        <v>72318.240000000005</v>
      </c>
      <c r="C122" s="82"/>
      <c r="D122" s="82"/>
      <c r="E122" s="82"/>
      <c r="F122" s="114"/>
      <c r="G122" s="114"/>
      <c r="H122"/>
    </row>
    <row r="123" spans="1:8" ht="15" x14ac:dyDescent="0.25">
      <c r="A123" s="197" t="s">
        <v>184</v>
      </c>
      <c r="B123" s="82">
        <v>2610.4499999999998</v>
      </c>
      <c r="C123" s="82"/>
      <c r="D123" s="82"/>
      <c r="E123" s="82"/>
      <c r="F123" s="114"/>
      <c r="G123" s="114"/>
      <c r="H123"/>
    </row>
    <row r="124" spans="1:8" ht="15" x14ac:dyDescent="0.25">
      <c r="A124" s="198" t="s">
        <v>245</v>
      </c>
      <c r="B124" s="82">
        <v>2610.4499999999998</v>
      </c>
      <c r="C124" s="82"/>
      <c r="D124" s="82"/>
      <c r="E124" s="82"/>
      <c r="F124" s="114"/>
      <c r="G124" s="114"/>
      <c r="H124"/>
    </row>
    <row r="125" spans="1:8" ht="15" x14ac:dyDescent="0.25">
      <c r="A125" s="197" t="s">
        <v>137</v>
      </c>
      <c r="B125" s="82">
        <v>408988.69</v>
      </c>
      <c r="C125" s="82"/>
      <c r="D125" s="82"/>
      <c r="E125" s="82"/>
      <c r="F125" s="114"/>
      <c r="G125" s="114"/>
      <c r="H125"/>
    </row>
    <row r="126" spans="1:8" ht="15" x14ac:dyDescent="0.25">
      <c r="A126" s="198" t="s">
        <v>248</v>
      </c>
      <c r="B126" s="82">
        <v>550.79999999999995</v>
      </c>
      <c r="C126" s="82"/>
      <c r="D126" s="82"/>
      <c r="E126" s="82"/>
      <c r="F126" s="114"/>
      <c r="G126" s="114"/>
      <c r="H126"/>
    </row>
    <row r="127" spans="1:8" ht="15" x14ac:dyDescent="0.25">
      <c r="A127" s="198" t="s">
        <v>249</v>
      </c>
      <c r="B127" s="82">
        <v>408437.89</v>
      </c>
      <c r="C127" s="82"/>
      <c r="D127" s="82"/>
      <c r="E127" s="82"/>
      <c r="F127" s="114"/>
      <c r="G127" s="114"/>
      <c r="H127"/>
    </row>
    <row r="128" spans="1:8" ht="15" x14ac:dyDescent="0.25">
      <c r="A128" s="197" t="s">
        <v>185</v>
      </c>
      <c r="B128" s="82">
        <v>88234.12</v>
      </c>
      <c r="C128" s="82"/>
      <c r="D128" s="82"/>
      <c r="E128" s="82"/>
      <c r="F128" s="114"/>
      <c r="G128" s="114"/>
      <c r="H128"/>
    </row>
    <row r="129" spans="1:8" ht="15" x14ac:dyDescent="0.25">
      <c r="A129" s="198" t="s">
        <v>220</v>
      </c>
      <c r="B129" s="82">
        <v>88234.12</v>
      </c>
      <c r="C129" s="82"/>
      <c r="D129" s="82"/>
      <c r="E129" s="82"/>
      <c r="F129" s="114"/>
      <c r="G129" s="114"/>
      <c r="H129"/>
    </row>
    <row r="130" spans="1:8" ht="15" x14ac:dyDescent="0.25">
      <c r="A130" s="197" t="s">
        <v>186</v>
      </c>
      <c r="B130" s="82">
        <v>3430.31</v>
      </c>
      <c r="C130" s="82"/>
      <c r="D130" s="82"/>
      <c r="E130" s="82"/>
      <c r="F130" s="114"/>
      <c r="G130" s="114"/>
      <c r="H130"/>
    </row>
    <row r="131" spans="1:8" ht="15" x14ac:dyDescent="0.25">
      <c r="A131" s="198" t="s">
        <v>223</v>
      </c>
      <c r="B131" s="82">
        <v>3403.77</v>
      </c>
      <c r="C131" s="82"/>
      <c r="D131" s="82"/>
      <c r="E131" s="82"/>
      <c r="F131" s="114"/>
      <c r="G131" s="114"/>
      <c r="H131"/>
    </row>
    <row r="132" spans="1:8" ht="15" x14ac:dyDescent="0.25">
      <c r="A132" s="198" t="s">
        <v>252</v>
      </c>
      <c r="B132" s="82">
        <v>26.54</v>
      </c>
      <c r="C132" s="82"/>
      <c r="D132" s="82"/>
      <c r="E132" s="82"/>
      <c r="F132" s="114"/>
      <c r="G132" s="114"/>
      <c r="H132"/>
    </row>
    <row r="133" spans="1:8" ht="15" x14ac:dyDescent="0.25">
      <c r="A133" s="201" t="s">
        <v>259</v>
      </c>
      <c r="B133" s="183">
        <v>271407.38</v>
      </c>
      <c r="C133" s="183">
        <v>918207</v>
      </c>
      <c r="D133" s="183">
        <v>918207</v>
      </c>
      <c r="E133" s="183">
        <v>357797.18</v>
      </c>
      <c r="F133" s="184">
        <v>131.80000000000001</v>
      </c>
      <c r="G133" s="184">
        <v>38.96694100567737</v>
      </c>
      <c r="H133"/>
    </row>
    <row r="134" spans="1:8" ht="15" x14ac:dyDescent="0.25">
      <c r="A134" s="194" t="s">
        <v>315</v>
      </c>
      <c r="B134" s="181">
        <v>271407.38</v>
      </c>
      <c r="C134" s="181">
        <v>918207</v>
      </c>
      <c r="D134" s="181">
        <v>918207</v>
      </c>
      <c r="E134" s="181">
        <v>357797.18</v>
      </c>
      <c r="F134" s="182">
        <v>131.80000000000001</v>
      </c>
      <c r="G134" s="182">
        <v>38.96694100567737</v>
      </c>
      <c r="H134"/>
    </row>
    <row r="135" spans="1:8" ht="15" x14ac:dyDescent="0.25">
      <c r="A135" s="196" t="s">
        <v>177</v>
      </c>
      <c r="B135" s="158">
        <v>271407.38</v>
      </c>
      <c r="C135" s="158">
        <v>918207</v>
      </c>
      <c r="D135" s="158">
        <v>918207</v>
      </c>
      <c r="E135" s="158">
        <v>357797.18</v>
      </c>
      <c r="F135" s="159">
        <v>131.80000000000001</v>
      </c>
      <c r="G135" s="159">
        <v>38.96694100567737</v>
      </c>
      <c r="H135"/>
    </row>
    <row r="136" spans="1:8" ht="15" x14ac:dyDescent="0.25">
      <c r="A136" s="197" t="s">
        <v>193</v>
      </c>
      <c r="B136" s="82">
        <v>271407.38</v>
      </c>
      <c r="C136" s="82">
        <v>918207</v>
      </c>
      <c r="D136" s="82">
        <v>918207</v>
      </c>
      <c r="E136" s="82">
        <v>357797.18</v>
      </c>
      <c r="F136" s="114">
        <v>131.80000000000001</v>
      </c>
      <c r="G136" s="114">
        <v>38.96694100567737</v>
      </c>
      <c r="H136"/>
    </row>
    <row r="137" spans="1:8" ht="15" x14ac:dyDescent="0.25">
      <c r="A137" s="198" t="s">
        <v>236</v>
      </c>
      <c r="B137" s="82">
        <v>271407.38</v>
      </c>
      <c r="C137" s="82">
        <v>918207</v>
      </c>
      <c r="D137" s="82">
        <v>918207</v>
      </c>
      <c r="E137" s="82">
        <v>357797.18</v>
      </c>
      <c r="F137" s="114">
        <v>131.80000000000001</v>
      </c>
      <c r="G137" s="114">
        <v>38.96694100567737</v>
      </c>
      <c r="H137"/>
    </row>
    <row r="138" spans="1:8" ht="15" x14ac:dyDescent="0.25">
      <c r="A138" s="153" t="s">
        <v>287</v>
      </c>
      <c r="B138" s="154">
        <v>5285322.0899999971</v>
      </c>
      <c r="C138" s="154">
        <v>14415988</v>
      </c>
      <c r="D138" s="154">
        <v>14415988</v>
      </c>
      <c r="E138" s="154">
        <v>5432570.9100000001</v>
      </c>
      <c r="F138" s="155">
        <v>102.8</v>
      </c>
      <c r="G138" s="155">
        <v>37.68434678219765</v>
      </c>
      <c r="H138"/>
    </row>
    <row r="139" spans="1:8" ht="15" x14ac:dyDescent="0.25">
      <c r="A139"/>
      <c r="B139"/>
      <c r="C139"/>
      <c r="D139"/>
      <c r="E139"/>
      <c r="F139"/>
      <c r="G139"/>
      <c r="H139"/>
    </row>
    <row r="140" spans="1:8" ht="15" x14ac:dyDescent="0.25">
      <c r="A140"/>
      <c r="B140"/>
      <c r="C140"/>
      <c r="D140"/>
      <c r="E140"/>
      <c r="F140"/>
      <c r="G140"/>
      <c r="H140"/>
    </row>
    <row r="141" spans="1:8" ht="15" x14ac:dyDescent="0.25">
      <c r="A141"/>
      <c r="B141"/>
      <c r="C141"/>
      <c r="D141"/>
      <c r="E141"/>
      <c r="F141"/>
      <c r="G141"/>
      <c r="H141"/>
    </row>
    <row r="142" spans="1:8" ht="15" x14ac:dyDescent="0.25">
      <c r="A142"/>
      <c r="B142"/>
      <c r="C142"/>
      <c r="D142"/>
      <c r="E142"/>
      <c r="F142"/>
      <c r="G142"/>
      <c r="H142"/>
    </row>
    <row r="143" spans="1:8" ht="15" x14ac:dyDescent="0.25">
      <c r="A143"/>
      <c r="B143"/>
      <c r="C143"/>
      <c r="D143"/>
      <c r="E143"/>
      <c r="F143"/>
      <c r="G143"/>
      <c r="H143"/>
    </row>
    <row r="144" spans="1:8" ht="15" x14ac:dyDescent="0.25">
      <c r="A144"/>
      <c r="B144"/>
      <c r="C144"/>
      <c r="D144"/>
      <c r="E144"/>
      <c r="F144"/>
      <c r="G144"/>
      <c r="H144"/>
    </row>
    <row r="145" spans="1:8" ht="15" x14ac:dyDescent="0.25">
      <c r="A145"/>
      <c r="B145"/>
      <c r="C145"/>
      <c r="D145"/>
      <c r="E145"/>
      <c r="F145"/>
      <c r="G145"/>
      <c r="H145"/>
    </row>
    <row r="146" spans="1:8" ht="15" x14ac:dyDescent="0.25">
      <c r="A146"/>
      <c r="B146"/>
      <c r="C146"/>
      <c r="D146"/>
      <c r="E146"/>
      <c r="F146"/>
      <c r="G146"/>
      <c r="H146"/>
    </row>
    <row r="147" spans="1:8" ht="15" x14ac:dyDescent="0.25">
      <c r="A147"/>
      <c r="B147"/>
      <c r="C147"/>
      <c r="D147"/>
      <c r="E147"/>
      <c r="F147"/>
      <c r="G147"/>
      <c r="H147"/>
    </row>
    <row r="148" spans="1:8" ht="15" x14ac:dyDescent="0.25">
      <c r="A148"/>
      <c r="B148"/>
      <c r="C148"/>
      <c r="D148"/>
      <c r="E148"/>
      <c r="F148"/>
      <c r="G148"/>
      <c r="H148"/>
    </row>
    <row r="149" spans="1:8" ht="15" x14ac:dyDescent="0.25">
      <c r="A149"/>
      <c r="B149"/>
      <c r="C149"/>
      <c r="D149"/>
      <c r="E149"/>
      <c r="F149"/>
      <c r="G149"/>
      <c r="H149"/>
    </row>
    <row r="150" spans="1:8" ht="15" x14ac:dyDescent="0.25">
      <c r="A150"/>
      <c r="B150"/>
      <c r="C150"/>
      <c r="D150"/>
      <c r="E150"/>
      <c r="F150"/>
      <c r="G150"/>
      <c r="H150"/>
    </row>
    <row r="151" spans="1:8" ht="15" x14ac:dyDescent="0.25">
      <c r="A151"/>
      <c r="B151"/>
      <c r="C151"/>
      <c r="D151"/>
      <c r="E151"/>
      <c r="F151"/>
      <c r="G151"/>
      <c r="H151"/>
    </row>
    <row r="152" spans="1:8" ht="15" x14ac:dyDescent="0.25">
      <c r="A152"/>
      <c r="B152"/>
      <c r="C152"/>
      <c r="D152"/>
      <c r="E152"/>
      <c r="F152"/>
      <c r="G152"/>
      <c r="H152"/>
    </row>
    <row r="153" spans="1:8" ht="15" x14ac:dyDescent="0.25">
      <c r="A153"/>
      <c r="B153"/>
      <c r="C153"/>
      <c r="D153"/>
      <c r="E153"/>
      <c r="F153"/>
      <c r="G153"/>
      <c r="H153"/>
    </row>
    <row r="154" spans="1:8" ht="15" x14ac:dyDescent="0.25">
      <c r="A154"/>
      <c r="B154"/>
      <c r="C154"/>
      <c r="D154"/>
      <c r="E154"/>
      <c r="F154"/>
      <c r="G154"/>
      <c r="H154"/>
    </row>
    <row r="155" spans="1:8" ht="15" x14ac:dyDescent="0.25">
      <c r="A155"/>
      <c r="B155"/>
      <c r="C155"/>
      <c r="D155"/>
      <c r="E155"/>
      <c r="F155"/>
      <c r="G155"/>
      <c r="H155"/>
    </row>
    <row r="156" spans="1:8" ht="15" x14ac:dyDescent="0.25">
      <c r="A156"/>
      <c r="B156"/>
      <c r="C156"/>
      <c r="D156"/>
      <c r="E156"/>
      <c r="F156"/>
      <c r="G156"/>
      <c r="H156"/>
    </row>
    <row r="157" spans="1:8" ht="15" x14ac:dyDescent="0.25">
      <c r="A157"/>
      <c r="B157"/>
      <c r="C157"/>
      <c r="D157"/>
      <c r="E157"/>
      <c r="F157"/>
      <c r="G157"/>
      <c r="H157"/>
    </row>
    <row r="158" spans="1:8" ht="15" x14ac:dyDescent="0.25">
      <c r="A158"/>
      <c r="B158"/>
      <c r="C158"/>
      <c r="D158"/>
      <c r="E158"/>
      <c r="F158"/>
      <c r="G158"/>
      <c r="H158"/>
    </row>
    <row r="159" spans="1:8" ht="15" x14ac:dyDescent="0.25">
      <c r="A159"/>
      <c r="B159"/>
      <c r="C159"/>
      <c r="D159"/>
      <c r="E159"/>
      <c r="F159"/>
      <c r="G159"/>
      <c r="H159"/>
    </row>
    <row r="160" spans="1:8" ht="15" x14ac:dyDescent="0.25">
      <c r="A160"/>
      <c r="B160"/>
      <c r="C160"/>
      <c r="D160"/>
      <c r="E160"/>
      <c r="F160"/>
      <c r="G160"/>
      <c r="H160"/>
    </row>
    <row r="161" spans="1:8" ht="15" x14ac:dyDescent="0.25">
      <c r="A161"/>
      <c r="B161"/>
      <c r="C161"/>
      <c r="D161"/>
      <c r="E161"/>
      <c r="F161"/>
      <c r="G161"/>
      <c r="H161"/>
    </row>
    <row r="162" spans="1:8" ht="15" x14ac:dyDescent="0.25">
      <c r="A162"/>
      <c r="B162"/>
      <c r="C162"/>
      <c r="D162"/>
      <c r="E162"/>
      <c r="F162"/>
      <c r="G162"/>
      <c r="H162"/>
    </row>
    <row r="163" spans="1:8" ht="15" x14ac:dyDescent="0.25">
      <c r="A163"/>
      <c r="B163"/>
      <c r="C163"/>
      <c r="D163"/>
      <c r="E163"/>
      <c r="F163"/>
      <c r="G163"/>
      <c r="H163"/>
    </row>
    <row r="164" spans="1:8" ht="15" x14ac:dyDescent="0.25">
      <c r="A164"/>
      <c r="B164"/>
      <c r="C164"/>
      <c r="D164"/>
      <c r="E164"/>
      <c r="F164"/>
      <c r="G164"/>
      <c r="H164"/>
    </row>
    <row r="165" spans="1:8" ht="15" x14ac:dyDescent="0.25">
      <c r="A165"/>
      <c r="B165"/>
      <c r="C165"/>
      <c r="D165"/>
      <c r="E165"/>
      <c r="F165"/>
      <c r="G165"/>
      <c r="H165"/>
    </row>
    <row r="166" spans="1:8" ht="15" x14ac:dyDescent="0.25">
      <c r="A166"/>
      <c r="B166"/>
      <c r="C166"/>
      <c r="D166"/>
      <c r="E166"/>
      <c r="F166"/>
      <c r="G166"/>
      <c r="H166"/>
    </row>
    <row r="167" spans="1:8" ht="15" x14ac:dyDescent="0.25">
      <c r="A167"/>
      <c r="B167"/>
      <c r="C167"/>
      <c r="D167"/>
      <c r="E167"/>
      <c r="F167"/>
      <c r="G167"/>
      <c r="H167"/>
    </row>
    <row r="168" spans="1:8" ht="15" x14ac:dyDescent="0.25">
      <c r="A168"/>
      <c r="B168"/>
      <c r="C168"/>
      <c r="D168"/>
      <c r="E168"/>
      <c r="F168"/>
      <c r="G168"/>
      <c r="H168"/>
    </row>
    <row r="169" spans="1:8" ht="15" x14ac:dyDescent="0.25">
      <c r="A169"/>
      <c r="B169"/>
      <c r="C169"/>
      <c r="D169"/>
      <c r="E169"/>
      <c r="F169"/>
      <c r="G169"/>
      <c r="H169"/>
    </row>
    <row r="170" spans="1:8" ht="15" x14ac:dyDescent="0.25">
      <c r="A170"/>
      <c r="B170"/>
      <c r="C170"/>
      <c r="D170"/>
      <c r="E170"/>
      <c r="F170"/>
      <c r="G170"/>
      <c r="H170"/>
    </row>
    <row r="171" spans="1:8" ht="15" x14ac:dyDescent="0.25">
      <c r="A171"/>
      <c r="B171"/>
      <c r="C171"/>
      <c r="D171"/>
      <c r="E171"/>
      <c r="F171"/>
      <c r="G171"/>
      <c r="H171"/>
    </row>
    <row r="172" spans="1:8" ht="15" x14ac:dyDescent="0.25">
      <c r="A172"/>
      <c r="B172"/>
      <c r="C172"/>
      <c r="D172"/>
      <c r="E172"/>
      <c r="F172"/>
      <c r="G172"/>
      <c r="H172"/>
    </row>
    <row r="173" spans="1:8" ht="15" x14ac:dyDescent="0.25">
      <c r="A173"/>
      <c r="B173"/>
      <c r="C173"/>
      <c r="D173"/>
      <c r="E173"/>
      <c r="F173"/>
      <c r="G173"/>
      <c r="H173"/>
    </row>
    <row r="174" spans="1:8" ht="15" x14ac:dyDescent="0.25">
      <c r="A174"/>
      <c r="B174"/>
      <c r="C174"/>
      <c r="D174"/>
      <c r="E174"/>
      <c r="F174"/>
      <c r="G174"/>
      <c r="H174"/>
    </row>
    <row r="175" spans="1:8" ht="15" x14ac:dyDescent="0.25">
      <c r="A175"/>
      <c r="B175"/>
      <c r="C175"/>
      <c r="D175"/>
      <c r="E175"/>
      <c r="F175"/>
      <c r="G175"/>
      <c r="H175"/>
    </row>
    <row r="176" spans="1:8" ht="15" x14ac:dyDescent="0.25">
      <c r="A176"/>
      <c r="B176"/>
      <c r="C176"/>
      <c r="D176"/>
      <c r="E176"/>
      <c r="F176"/>
      <c r="G176"/>
      <c r="H176"/>
    </row>
    <row r="177" spans="1:8" ht="15" x14ac:dyDescent="0.25">
      <c r="A177"/>
      <c r="B177"/>
      <c r="C177"/>
      <c r="D177"/>
      <c r="E177"/>
      <c r="F177"/>
      <c r="G177"/>
      <c r="H177"/>
    </row>
    <row r="178" spans="1:8" ht="15" x14ac:dyDescent="0.25">
      <c r="A178"/>
      <c r="B178"/>
      <c r="C178"/>
      <c r="D178"/>
      <c r="E178"/>
      <c r="F178"/>
      <c r="G178"/>
      <c r="H178"/>
    </row>
    <row r="179" spans="1:8" ht="15" x14ac:dyDescent="0.25">
      <c r="A179"/>
      <c r="B179"/>
      <c r="C179"/>
      <c r="D179"/>
      <c r="E179"/>
      <c r="F179"/>
      <c r="G179"/>
      <c r="H179"/>
    </row>
    <row r="180" spans="1:8" ht="15" x14ac:dyDescent="0.25">
      <c r="A180"/>
      <c r="B180"/>
      <c r="C180"/>
      <c r="D180"/>
      <c r="E180"/>
      <c r="F180"/>
      <c r="G180"/>
      <c r="H180"/>
    </row>
    <row r="181" spans="1:8" ht="15" x14ac:dyDescent="0.25">
      <c r="A181"/>
      <c r="B181"/>
      <c r="C181"/>
      <c r="D181"/>
      <c r="E181"/>
      <c r="F181"/>
      <c r="G181"/>
      <c r="H181"/>
    </row>
    <row r="182" spans="1:8" ht="15" x14ac:dyDescent="0.25">
      <c r="A182"/>
      <c r="B182"/>
      <c r="C182"/>
      <c r="D182"/>
      <c r="E182"/>
      <c r="F182"/>
      <c r="G182"/>
      <c r="H182"/>
    </row>
    <row r="183" spans="1:8" ht="15" x14ac:dyDescent="0.25">
      <c r="A183"/>
      <c r="B183"/>
      <c r="C183"/>
      <c r="D183"/>
      <c r="E183"/>
      <c r="F183"/>
      <c r="G183"/>
      <c r="H183"/>
    </row>
    <row r="184" spans="1:8" ht="15" x14ac:dyDescent="0.25">
      <c r="A184"/>
      <c r="B184"/>
      <c r="C184"/>
      <c r="D184"/>
      <c r="E184"/>
      <c r="F184"/>
      <c r="G184"/>
      <c r="H184"/>
    </row>
    <row r="185" spans="1:8" ht="15" x14ac:dyDescent="0.25">
      <c r="A185"/>
      <c r="B185"/>
      <c r="C185"/>
      <c r="D185"/>
      <c r="E185"/>
      <c r="F185"/>
      <c r="G185"/>
      <c r="H185"/>
    </row>
    <row r="186" spans="1:8" ht="15" x14ac:dyDescent="0.25">
      <c r="A186"/>
      <c r="B186"/>
      <c r="C186"/>
      <c r="D186"/>
      <c r="E186"/>
      <c r="F186"/>
      <c r="G186"/>
      <c r="H186"/>
    </row>
    <row r="187" spans="1:8" ht="15" x14ac:dyDescent="0.25">
      <c r="A187"/>
      <c r="B187"/>
      <c r="C187"/>
      <c r="D187"/>
      <c r="E187"/>
      <c r="F187"/>
      <c r="G187"/>
      <c r="H187"/>
    </row>
    <row r="188" spans="1:8" ht="15" x14ac:dyDescent="0.25">
      <c r="A188"/>
      <c r="B188"/>
      <c r="C188"/>
      <c r="D188"/>
      <c r="E188"/>
      <c r="F188"/>
      <c r="G188"/>
      <c r="H188"/>
    </row>
    <row r="189" spans="1:8" ht="15" x14ac:dyDescent="0.25">
      <c r="A189"/>
      <c r="B189"/>
      <c r="C189"/>
      <c r="D189"/>
      <c r="E189"/>
      <c r="F189"/>
      <c r="G189"/>
      <c r="H189"/>
    </row>
    <row r="190" spans="1:8" ht="15" x14ac:dyDescent="0.25">
      <c r="A190"/>
      <c r="B190"/>
      <c r="C190"/>
      <c r="D190"/>
      <c r="E190"/>
      <c r="F190"/>
      <c r="G190"/>
      <c r="H190"/>
    </row>
    <row r="191" spans="1:8" ht="15" x14ac:dyDescent="0.25">
      <c r="A191"/>
      <c r="B191"/>
      <c r="C191"/>
      <c r="D191"/>
      <c r="E191"/>
      <c r="F191"/>
      <c r="G191"/>
      <c r="H191"/>
    </row>
    <row r="192" spans="1:8" ht="15" x14ac:dyDescent="0.25">
      <c r="A192"/>
      <c r="B192"/>
      <c r="C192"/>
      <c r="D192"/>
      <c r="E192"/>
      <c r="F192"/>
      <c r="G192"/>
      <c r="H192"/>
    </row>
    <row r="193" spans="1:8" ht="15" x14ac:dyDescent="0.25">
      <c r="A193"/>
      <c r="B193"/>
      <c r="C193"/>
      <c r="D193"/>
      <c r="E193"/>
      <c r="F193"/>
      <c r="G193"/>
      <c r="H193"/>
    </row>
    <row r="194" spans="1:8" ht="15" x14ac:dyDescent="0.25">
      <c r="A194"/>
      <c r="B194"/>
      <c r="C194"/>
      <c r="D194"/>
      <c r="E194"/>
      <c r="F194"/>
      <c r="G194"/>
      <c r="H194"/>
    </row>
    <row r="195" spans="1:8" ht="15" x14ac:dyDescent="0.25">
      <c r="A195"/>
      <c r="B195"/>
      <c r="C195"/>
      <c r="D195"/>
      <c r="E195"/>
      <c r="F195"/>
      <c r="G195"/>
      <c r="H195"/>
    </row>
    <row r="196" spans="1:8" ht="15" x14ac:dyDescent="0.25">
      <c r="A196"/>
      <c r="B196"/>
      <c r="C196"/>
      <c r="D196"/>
      <c r="E196"/>
      <c r="F196"/>
      <c r="G196"/>
      <c r="H196"/>
    </row>
    <row r="197" spans="1:8" ht="15" x14ac:dyDescent="0.25">
      <c r="A197"/>
      <c r="B197"/>
      <c r="C197"/>
      <c r="D197"/>
      <c r="E197"/>
      <c r="F197"/>
      <c r="G197"/>
      <c r="H197"/>
    </row>
    <row r="198" spans="1:8" ht="15" x14ac:dyDescent="0.25">
      <c r="A198"/>
      <c r="B198" s="151"/>
      <c r="C198" s="151"/>
      <c r="D198" s="151"/>
      <c r="E198" s="151"/>
      <c r="F198" s="151"/>
      <c r="G198"/>
      <c r="H198"/>
    </row>
    <row r="199" spans="1:8" ht="15" x14ac:dyDescent="0.25">
      <c r="A199"/>
      <c r="B199" s="151"/>
      <c r="C199" s="151"/>
      <c r="D199" s="151"/>
      <c r="E199" s="151"/>
      <c r="F199" s="151"/>
      <c r="G199"/>
      <c r="H199"/>
    </row>
    <row r="200" spans="1:8" ht="15" x14ac:dyDescent="0.25">
      <c r="A200"/>
      <c r="B200" s="151"/>
      <c r="C200" s="151"/>
      <c r="D200" s="151"/>
      <c r="E200" s="151"/>
      <c r="F200" s="151"/>
      <c r="G200"/>
      <c r="H200"/>
    </row>
    <row r="201" spans="1:8" ht="15" x14ac:dyDescent="0.25">
      <c r="A201"/>
      <c r="B201" s="151"/>
      <c r="C201" s="151"/>
      <c r="D201" s="151"/>
      <c r="E201" s="151"/>
      <c r="F201" s="151"/>
      <c r="G201"/>
      <c r="H201"/>
    </row>
    <row r="202" spans="1:8" ht="15" x14ac:dyDescent="0.25">
      <c r="A202"/>
      <c r="B202" s="151"/>
      <c r="C202" s="151"/>
      <c r="D202" s="151"/>
      <c r="E202" s="151"/>
      <c r="F202" s="151"/>
      <c r="G202"/>
      <c r="H202"/>
    </row>
    <row r="203" spans="1:8" ht="15" x14ac:dyDescent="0.25">
      <c r="A203"/>
      <c r="B203" s="151"/>
      <c r="C203" s="151"/>
      <c r="D203" s="151"/>
      <c r="E203" s="151"/>
      <c r="F203" s="151"/>
      <c r="G203"/>
      <c r="H203"/>
    </row>
    <row r="204" spans="1:8" ht="15" x14ac:dyDescent="0.25">
      <c r="A204"/>
      <c r="B204" s="151"/>
      <c r="C204" s="151"/>
      <c r="D204" s="151"/>
      <c r="E204" s="151"/>
      <c r="F204" s="151"/>
      <c r="G204"/>
      <c r="H204"/>
    </row>
    <row r="205" spans="1:8" ht="15" x14ac:dyDescent="0.25">
      <c r="A205"/>
      <c r="B205" s="151"/>
      <c r="C205" s="151"/>
      <c r="D205" s="151"/>
      <c r="E205" s="151"/>
      <c r="F205" s="151"/>
      <c r="G205"/>
      <c r="H205"/>
    </row>
    <row r="206" spans="1:8" ht="15" x14ac:dyDescent="0.25">
      <c r="A206" s="116"/>
      <c r="B206" s="185"/>
      <c r="C206" s="185"/>
      <c r="D206" s="185"/>
      <c r="E206" s="185"/>
      <c r="F206" s="185"/>
      <c r="G206" s="116"/>
      <c r="H206" s="116"/>
    </row>
    <row r="207" spans="1:8" ht="15" x14ac:dyDescent="0.25">
      <c r="A207" s="116"/>
      <c r="B207" s="185"/>
      <c r="C207" s="185"/>
      <c r="D207" s="185"/>
      <c r="E207" s="185"/>
      <c r="F207" s="185"/>
      <c r="G207" s="116"/>
      <c r="H207" s="116"/>
    </row>
    <row r="208" spans="1:8" ht="15" x14ac:dyDescent="0.25">
      <c r="A208" s="116"/>
      <c r="B208" s="185"/>
      <c r="C208" s="185"/>
      <c r="D208" s="185"/>
      <c r="E208" s="185"/>
      <c r="F208" s="185"/>
      <c r="G208" s="116"/>
      <c r="H208" s="116"/>
    </row>
    <row r="209" spans="1:8" ht="15" x14ac:dyDescent="0.25">
      <c r="A209" s="116"/>
      <c r="B209" s="185"/>
      <c r="C209" s="185"/>
      <c r="D209" s="185"/>
      <c r="E209" s="185"/>
      <c r="F209" s="185"/>
      <c r="G209" s="116"/>
      <c r="H209" s="116"/>
    </row>
    <row r="210" spans="1:8" ht="15" x14ac:dyDescent="0.25">
      <c r="A210" s="116"/>
      <c r="B210" s="185"/>
      <c r="C210" s="185"/>
      <c r="D210" s="185"/>
      <c r="E210" s="185"/>
      <c r="F210" s="185"/>
      <c r="G210" s="116"/>
      <c r="H210" s="116"/>
    </row>
    <row r="211" spans="1:8" ht="15" x14ac:dyDescent="0.25">
      <c r="A211" s="116"/>
      <c r="B211" s="185"/>
      <c r="C211" s="185"/>
      <c r="D211" s="185"/>
      <c r="E211" s="185"/>
      <c r="F211" s="185"/>
      <c r="G211" s="116"/>
      <c r="H211" s="116"/>
    </row>
    <row r="212" spans="1:8" ht="15" x14ac:dyDescent="0.25">
      <c r="A212" s="116"/>
      <c r="B212" s="185"/>
      <c r="C212" s="185"/>
      <c r="D212" s="185"/>
      <c r="E212" s="185"/>
      <c r="F212" s="185"/>
      <c r="G212" s="116"/>
      <c r="H212" s="116"/>
    </row>
    <row r="213" spans="1:8" ht="15" x14ac:dyDescent="0.25">
      <c r="A213" s="116"/>
      <c r="B213" s="185"/>
      <c r="C213" s="185"/>
      <c r="D213" s="185"/>
      <c r="E213" s="185"/>
      <c r="F213" s="185"/>
      <c r="G213" s="116"/>
      <c r="H213" s="116"/>
    </row>
    <row r="214" spans="1:8" ht="15" x14ac:dyDescent="0.25">
      <c r="A214" s="116"/>
      <c r="B214" s="185"/>
      <c r="C214" s="185"/>
      <c r="D214" s="185"/>
      <c r="E214" s="185"/>
      <c r="F214" s="185"/>
      <c r="G214" s="116"/>
      <c r="H214" s="116"/>
    </row>
    <row r="215" spans="1:8" ht="15" x14ac:dyDescent="0.25">
      <c r="A215" s="116"/>
      <c r="B215" s="185"/>
      <c r="C215" s="185"/>
      <c r="D215" s="185"/>
      <c r="E215" s="185"/>
      <c r="F215" s="185"/>
      <c r="G215" s="116"/>
      <c r="H215" s="116"/>
    </row>
    <row r="216" spans="1:8" ht="15" x14ac:dyDescent="0.25">
      <c r="A216" s="116"/>
      <c r="B216" s="185"/>
      <c r="C216" s="185"/>
      <c r="D216" s="185"/>
      <c r="E216" s="185"/>
      <c r="F216" s="185"/>
      <c r="G216" s="116"/>
      <c r="H216" s="116"/>
    </row>
    <row r="217" spans="1:8" ht="15" x14ac:dyDescent="0.25">
      <c r="A217" s="116"/>
      <c r="B217" s="185"/>
      <c r="C217" s="185"/>
      <c r="D217" s="185"/>
      <c r="E217" s="185"/>
      <c r="F217" s="185"/>
      <c r="G217" s="116"/>
      <c r="H217" s="116"/>
    </row>
    <row r="218" spans="1:8" ht="15" x14ac:dyDescent="0.25">
      <c r="A218" s="116"/>
      <c r="B218" s="185"/>
      <c r="C218" s="185"/>
      <c r="D218" s="185"/>
      <c r="E218" s="185"/>
      <c r="F218" s="185"/>
      <c r="G218" s="116"/>
      <c r="H218" s="116"/>
    </row>
    <row r="219" spans="1:8" ht="15" x14ac:dyDescent="0.25">
      <c r="A219" s="116"/>
      <c r="B219" s="185"/>
      <c r="C219" s="185"/>
      <c r="D219" s="185"/>
      <c r="E219" s="185"/>
      <c r="F219" s="185"/>
      <c r="G219" s="116"/>
      <c r="H219" s="116"/>
    </row>
    <row r="220" spans="1:8" ht="15" x14ac:dyDescent="0.25">
      <c r="A220" s="116"/>
      <c r="B220" s="185"/>
      <c r="C220" s="185"/>
      <c r="D220" s="185"/>
      <c r="E220" s="185"/>
      <c r="F220" s="185"/>
      <c r="G220" s="116"/>
      <c r="H220" s="116"/>
    </row>
    <row r="221" spans="1:8" ht="15" x14ac:dyDescent="0.25">
      <c r="A221" s="116"/>
      <c r="B221" s="185"/>
      <c r="C221" s="185"/>
      <c r="D221" s="185"/>
      <c r="E221" s="185"/>
      <c r="F221" s="185"/>
      <c r="G221" s="116"/>
      <c r="H221" s="116"/>
    </row>
    <row r="222" spans="1:8" ht="15" x14ac:dyDescent="0.25">
      <c r="A222" s="116"/>
      <c r="B222" s="185"/>
      <c r="C222" s="185"/>
      <c r="D222" s="185"/>
      <c r="E222" s="185"/>
      <c r="F222" s="185"/>
      <c r="G222" s="116"/>
      <c r="H222" s="116"/>
    </row>
    <row r="223" spans="1:8" ht="15" x14ac:dyDescent="0.25">
      <c r="A223" s="116"/>
      <c r="B223" s="185"/>
      <c r="C223" s="185"/>
      <c r="D223" s="185"/>
      <c r="E223" s="185"/>
      <c r="F223" s="185"/>
      <c r="G223" s="116"/>
      <c r="H223" s="116"/>
    </row>
    <row r="224" spans="1:8" ht="15" x14ac:dyDescent="0.25">
      <c r="A224" s="116"/>
      <c r="B224" s="185"/>
      <c r="C224" s="185"/>
      <c r="D224" s="185"/>
      <c r="E224" s="185"/>
      <c r="F224" s="185"/>
      <c r="G224" s="116"/>
      <c r="H224" s="116"/>
    </row>
    <row r="225" spans="1:8" ht="15" x14ac:dyDescent="0.25">
      <c r="A225" s="116"/>
      <c r="B225" s="185"/>
      <c r="C225" s="185"/>
      <c r="D225" s="185"/>
      <c r="E225" s="185"/>
      <c r="F225" s="185"/>
      <c r="G225" s="116"/>
      <c r="H225" s="116"/>
    </row>
    <row r="226" spans="1:8" ht="15" x14ac:dyDescent="0.25">
      <c r="A226" s="116"/>
      <c r="B226" s="185"/>
      <c r="C226" s="185"/>
      <c r="D226" s="185"/>
      <c r="E226" s="185"/>
      <c r="F226" s="185"/>
      <c r="G226" s="116"/>
      <c r="H226" s="116"/>
    </row>
    <row r="227" spans="1:8" ht="15" x14ac:dyDescent="0.25">
      <c r="A227" s="116"/>
      <c r="B227" s="185"/>
      <c r="C227" s="185"/>
      <c r="D227" s="185"/>
      <c r="E227" s="185"/>
      <c r="F227" s="185"/>
      <c r="G227" s="116"/>
      <c r="H227" s="116"/>
    </row>
    <row r="228" spans="1:8" ht="15" x14ac:dyDescent="0.25">
      <c r="A228" s="116"/>
      <c r="B228" s="185"/>
      <c r="C228" s="185"/>
      <c r="D228" s="185"/>
      <c r="E228" s="185"/>
      <c r="F228" s="185"/>
      <c r="G228" s="116"/>
      <c r="H228" s="116"/>
    </row>
    <row r="229" spans="1:8" ht="15" x14ac:dyDescent="0.25">
      <c r="A229" s="116"/>
      <c r="B229" s="185"/>
      <c r="C229" s="185"/>
      <c r="D229" s="185"/>
      <c r="E229" s="185"/>
      <c r="F229" s="185"/>
      <c r="G229" s="116"/>
      <c r="H229" s="116"/>
    </row>
    <row r="230" spans="1:8" ht="15" x14ac:dyDescent="0.25">
      <c r="A230" s="116"/>
      <c r="B230" s="185"/>
      <c r="C230" s="185"/>
      <c r="D230" s="185"/>
      <c r="E230" s="185"/>
      <c r="F230" s="185"/>
      <c r="G230" s="116"/>
      <c r="H230" s="116"/>
    </row>
    <row r="231" spans="1:8" ht="15" x14ac:dyDescent="0.25">
      <c r="A231" s="116"/>
      <c r="B231" s="185"/>
      <c r="C231" s="185"/>
      <c r="D231" s="185"/>
      <c r="E231" s="185"/>
      <c r="F231" s="185"/>
      <c r="G231" s="116"/>
      <c r="H231" s="116"/>
    </row>
    <row r="232" spans="1:8" ht="15" x14ac:dyDescent="0.25">
      <c r="A232" s="116"/>
      <c r="B232" s="185"/>
      <c r="C232" s="185"/>
      <c r="D232" s="185"/>
      <c r="E232" s="185"/>
      <c r="F232" s="185"/>
      <c r="G232" s="116"/>
      <c r="H232" s="116"/>
    </row>
    <row r="233" spans="1:8" ht="15" x14ac:dyDescent="0.25">
      <c r="A233" s="116"/>
      <c r="B233" s="185"/>
      <c r="C233" s="185"/>
      <c r="D233" s="185"/>
      <c r="E233" s="185"/>
      <c r="F233" s="185"/>
      <c r="G233" s="116"/>
      <c r="H233" s="116"/>
    </row>
    <row r="234" spans="1:8" ht="15" x14ac:dyDescent="0.25">
      <c r="A234" s="116"/>
      <c r="B234" s="185"/>
      <c r="C234" s="185"/>
      <c r="D234" s="185"/>
      <c r="E234" s="185"/>
      <c r="F234" s="185"/>
      <c r="G234" s="116"/>
      <c r="H234" s="116"/>
    </row>
    <row r="235" spans="1:8" ht="15" x14ac:dyDescent="0.25">
      <c r="A235" s="116"/>
      <c r="B235" s="185"/>
      <c r="C235" s="185"/>
      <c r="D235" s="185"/>
      <c r="E235" s="185"/>
      <c r="F235" s="185"/>
      <c r="G235" s="116"/>
      <c r="H235" s="116"/>
    </row>
    <row r="236" spans="1:8" ht="15" x14ac:dyDescent="0.25">
      <c r="A236" s="116"/>
      <c r="B236" s="185"/>
      <c r="C236" s="185"/>
      <c r="D236" s="185"/>
      <c r="E236" s="185"/>
      <c r="F236" s="185"/>
      <c r="G236" s="116"/>
      <c r="H236" s="116"/>
    </row>
  </sheetData>
  <pageMargins left="0" right="0" top="0" bottom="0" header="0.31496062992125984" footer="0.31496062992125984"/>
  <pageSetup paperSize="9" scale="64" fitToHeight="0" orientation="portrait" r:id="rId2"/>
  <colBreaks count="1" manualBreakCount="1">
    <brk id="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fitToPage="1"/>
  </sheetPr>
  <dimension ref="A1:Z256"/>
  <sheetViews>
    <sheetView zoomScaleNormal="100" zoomScaleSheetLayoutView="100" workbookViewId="0">
      <pane xSplit="2" ySplit="2" topLeftCell="C27" activePane="bottomRight" state="frozenSplit"/>
      <selection pane="topRight" activeCell="C1" sqref="C1"/>
      <selection pane="bottomLeft" activeCell="A3" sqref="A3"/>
      <selection pane="bottomRight" activeCell="B53" sqref="B53"/>
    </sheetView>
  </sheetViews>
  <sheetFormatPr defaultColWidth="9.140625" defaultRowHeight="12" x14ac:dyDescent="0.25"/>
  <cols>
    <col min="1" max="1" width="30.7109375" style="11" customWidth="1"/>
    <col min="2" max="2" width="50.85546875" style="11" customWidth="1"/>
    <col min="3" max="3" width="21.7109375" style="11" customWidth="1"/>
    <col min="4" max="4" width="20.28515625" style="11" customWidth="1"/>
    <col min="5" max="9" width="16.85546875" style="11" customWidth="1"/>
    <col min="10" max="11" width="17" style="11" customWidth="1"/>
    <col min="12" max="12" width="14.85546875" style="11" customWidth="1"/>
    <col min="13" max="13" width="11" style="11" customWidth="1"/>
    <col min="14" max="14" width="19.42578125" style="11" customWidth="1"/>
    <col min="15" max="16" width="23.85546875" style="11" customWidth="1"/>
    <col min="17" max="17" width="26.5703125" style="11" customWidth="1"/>
    <col min="18" max="18" width="19.85546875" style="11" customWidth="1"/>
    <col min="19" max="19" width="25.28515625" style="11" customWidth="1"/>
    <col min="20" max="21" width="12.28515625" style="258" customWidth="1"/>
    <col min="22" max="22" width="24" style="11" hidden="1" customWidth="1"/>
    <col min="23" max="23" width="27.42578125" style="11" hidden="1" customWidth="1"/>
    <col min="24" max="24" width="21.140625" style="11" hidden="1" customWidth="1"/>
    <col min="25" max="25" width="25.28515625" style="11" hidden="1" customWidth="1"/>
    <col min="26" max="26" width="22.28515625" style="11" customWidth="1"/>
    <col min="27" max="16384" width="9.140625" style="11"/>
  </cols>
  <sheetData>
    <row r="1" spans="1:26" s="36" customFormat="1" ht="36.75" thickBot="1" x14ac:dyDescent="0.3">
      <c r="A1" s="59" t="s">
        <v>163</v>
      </c>
      <c r="B1" s="60"/>
      <c r="C1" s="60"/>
      <c r="D1" s="60"/>
      <c r="E1" s="60"/>
      <c r="F1" s="117"/>
      <c r="G1" s="117"/>
      <c r="H1" s="117"/>
      <c r="I1" s="117"/>
      <c r="J1" s="58" t="s">
        <v>116</v>
      </c>
      <c r="K1" s="58"/>
      <c r="L1" s="58"/>
      <c r="M1" s="58"/>
      <c r="N1" s="58"/>
      <c r="O1" s="58"/>
      <c r="P1" s="87"/>
      <c r="Q1" s="99"/>
      <c r="R1" s="99"/>
      <c r="S1" s="99"/>
      <c r="T1" s="238"/>
      <c r="U1" s="238"/>
    </row>
    <row r="2" spans="1:26" s="36" customFormat="1" ht="36.75" thickTop="1" x14ac:dyDescent="0.25">
      <c r="A2" s="37" t="s">
        <v>0</v>
      </c>
      <c r="B2" s="38" t="s">
        <v>1</v>
      </c>
      <c r="C2" s="38" t="s">
        <v>144</v>
      </c>
      <c r="D2" s="38" t="s">
        <v>118</v>
      </c>
      <c r="E2" s="38" t="s">
        <v>119</v>
      </c>
      <c r="F2" s="38" t="s">
        <v>290</v>
      </c>
      <c r="G2" s="38" t="s">
        <v>291</v>
      </c>
      <c r="H2" s="38" t="s">
        <v>305</v>
      </c>
      <c r="I2" s="38" t="s">
        <v>306</v>
      </c>
      <c r="J2" s="107" t="s">
        <v>162</v>
      </c>
      <c r="K2" s="107" t="s">
        <v>161</v>
      </c>
      <c r="L2" s="108" t="s">
        <v>261</v>
      </c>
      <c r="M2" s="108" t="s">
        <v>164</v>
      </c>
      <c r="N2" s="108" t="s">
        <v>159</v>
      </c>
      <c r="O2" s="107" t="s">
        <v>117</v>
      </c>
      <c r="P2" s="109" t="s">
        <v>160</v>
      </c>
      <c r="Q2" s="110" t="s">
        <v>260</v>
      </c>
      <c r="R2" s="111" t="s">
        <v>265</v>
      </c>
      <c r="S2" s="112" t="s">
        <v>264</v>
      </c>
      <c r="T2" s="239" t="s">
        <v>262</v>
      </c>
      <c r="U2" s="239" t="s">
        <v>263</v>
      </c>
      <c r="V2" s="293" t="s">
        <v>353</v>
      </c>
      <c r="W2" s="293" t="s">
        <v>354</v>
      </c>
      <c r="X2" s="293" t="s">
        <v>355</v>
      </c>
      <c r="Y2" s="293" t="s">
        <v>356</v>
      </c>
      <c r="Z2" s="293" t="s">
        <v>357</v>
      </c>
    </row>
    <row r="3" spans="1:26" s="42" customFormat="1" ht="48" x14ac:dyDescent="0.25">
      <c r="A3" s="39" t="s">
        <v>2</v>
      </c>
      <c r="B3" s="40"/>
      <c r="C3" s="40"/>
      <c r="D3" s="40"/>
      <c r="E3" s="40"/>
      <c r="F3" s="40"/>
      <c r="G3" s="40"/>
      <c r="H3" s="40" t="s">
        <v>168</v>
      </c>
      <c r="I3" s="40" t="s">
        <v>158</v>
      </c>
      <c r="J3" s="41">
        <f>SUM(J7+J87+J108+J129+J163)</f>
        <v>12867829</v>
      </c>
      <c r="K3" s="41">
        <f>SUM(K7+K87+K108+K129+K163)</f>
        <v>11042707.24</v>
      </c>
      <c r="L3" s="205">
        <f>SUM(L7+L87+L108+L129+L163)</f>
        <v>14415988</v>
      </c>
      <c r="M3" s="205"/>
      <c r="N3" s="206">
        <f>SUM(N7+N87+N108+N129+L163)</f>
        <v>17870666</v>
      </c>
      <c r="O3" s="206">
        <f>SUM(O7+O87+O108+O129+O163)</f>
        <v>11221542</v>
      </c>
      <c r="P3" s="207">
        <f>SUM(P7+P87+P108+P129+P163)</f>
        <v>11615339</v>
      </c>
      <c r="Q3" s="207">
        <f>SUM(Q7+Q87+Q108+Q129+Q163)</f>
        <v>5285322.09</v>
      </c>
      <c r="R3" s="207">
        <f>SUM(R7+R87+R108+R129+R163)</f>
        <v>14415988</v>
      </c>
      <c r="S3" s="207">
        <f>SUM(S7+S87+S108+S129+S163)</f>
        <v>5432570.9099999992</v>
      </c>
      <c r="T3" s="240">
        <f>BazaZaUpit[[#This Row],[Izvršenje 01.01.-30.06.2023.]]/BazaZaUpit[[#This Row],[Izvršenje 01.01.-30.06.2022.]]*100</f>
        <v>102.78599520507177</v>
      </c>
      <c r="U3" s="240">
        <f>BazaZaUpit[[#This Row],[Izvršenje 01.01.-30.06.2023.]]/BazaZaUpit[[#This Row],[IZVORNI / TEKUĆI                           Plan za 2023.]]*100</f>
        <v>37.68434678219765</v>
      </c>
      <c r="V3" s="207">
        <f>SUM(V7+V87+V108+V129+V163)</f>
        <v>215940</v>
      </c>
      <c r="W3" s="207">
        <f>SUM(W7+W87+W108+W129+W163)</f>
        <v>206600</v>
      </c>
      <c r="X3" s="207">
        <f>SUM(X7+X87+X108+X129+X163)</f>
        <v>0</v>
      </c>
      <c r="Y3" s="207">
        <f>SUM(Y7+Y87+Y108+Y129+Y163)</f>
        <v>0</v>
      </c>
      <c r="Z3" s="207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14406648</v>
      </c>
    </row>
    <row r="4" spans="1:26" s="42" customFormat="1" x14ac:dyDescent="0.25">
      <c r="A4" s="39" t="s">
        <v>3</v>
      </c>
      <c r="B4" s="40"/>
      <c r="C4" s="40"/>
      <c r="D4" s="40"/>
      <c r="E4" s="40"/>
      <c r="F4" s="40"/>
      <c r="G4" s="40"/>
      <c r="H4" s="40"/>
      <c r="I4" s="40"/>
      <c r="J4" s="41">
        <f>SUM(J7+J87+J108+J129+J163)</f>
        <v>12867829</v>
      </c>
      <c r="K4" s="41">
        <f>SUM(K7+K87+K108+K129+K163)</f>
        <v>11042707.24</v>
      </c>
      <c r="L4" s="205">
        <f>SUM(L7+L87+L108+L129+L163)</f>
        <v>14415988</v>
      </c>
      <c r="M4" s="205"/>
      <c r="N4" s="206">
        <f>SUM(N7+N87+N108+N129+L163)</f>
        <v>17870666</v>
      </c>
      <c r="O4" s="206">
        <f>SUM(O7+O87+O108+O129+O163)</f>
        <v>11221542</v>
      </c>
      <c r="P4" s="207">
        <f>SUM(P7+P87+P108+P129+P163)</f>
        <v>11615339</v>
      </c>
      <c r="Q4" s="207">
        <f>SUM(Q7+Q87+Q108+Q129+Q163)</f>
        <v>5285322.09</v>
      </c>
      <c r="R4" s="207">
        <f>SUM(R7+R87+R108+R129+R163)</f>
        <v>14415988</v>
      </c>
      <c r="S4" s="207">
        <f>SUM(S7+S87+S108+S129+S163)</f>
        <v>5432570.9099999992</v>
      </c>
      <c r="T4" s="241">
        <f>BazaZaUpit[[#This Row],[Izvršenje 01.01.-30.06.2023.]]/BazaZaUpit[[#This Row],[Izvršenje 01.01.-30.06.2022.]]*100</f>
        <v>102.78599520507177</v>
      </c>
      <c r="U4" s="241">
        <f>BazaZaUpit[[#This Row],[Izvršenje 01.01.-30.06.2023.]]/BazaZaUpit[[#This Row],[IZVORNI / TEKUĆI                           Plan za 2023.]]*100</f>
        <v>37.68434678219765</v>
      </c>
      <c r="V4" s="207">
        <f>SUM(V7+V87+V108+V129+V163)</f>
        <v>215940</v>
      </c>
      <c r="W4" s="207">
        <f>SUM(W7+W87+W108+W129+W163)</f>
        <v>206600</v>
      </c>
      <c r="X4" s="207">
        <f>SUM(X7+X87+X108+X129+X163)</f>
        <v>0</v>
      </c>
      <c r="Y4" s="207">
        <f>SUM(Y7+Y87+Y108+Y129+Y163)</f>
        <v>0</v>
      </c>
      <c r="Z4" s="207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14406648</v>
      </c>
    </row>
    <row r="5" spans="1:26" s="42" customFormat="1" x14ac:dyDescent="0.25">
      <c r="A5" s="39" t="s">
        <v>4</v>
      </c>
      <c r="B5" s="40"/>
      <c r="C5" s="40"/>
      <c r="D5" s="40"/>
      <c r="E5" s="40"/>
      <c r="F5" s="40"/>
      <c r="G5" s="40"/>
      <c r="H5" s="40"/>
      <c r="I5" s="40"/>
      <c r="J5" s="41">
        <f>SUM(J7+J87+J108+J129+J163)</f>
        <v>12867829</v>
      </c>
      <c r="K5" s="41">
        <f>SUM(K7+K87+K108+K129+K163)</f>
        <v>11042707.24</v>
      </c>
      <c r="L5" s="205">
        <f>SUM(L7+L87+L108+L129+L163)</f>
        <v>14415988</v>
      </c>
      <c r="M5" s="205"/>
      <c r="N5" s="206">
        <f>SUM(N7+N87+N108+N129+L163)</f>
        <v>17870666</v>
      </c>
      <c r="O5" s="206">
        <f>SUM(O7+O87+O108+O129+O163)</f>
        <v>11221542</v>
      </c>
      <c r="P5" s="207">
        <f>SUM(P7+P87+P108+P129+P163)</f>
        <v>11615339</v>
      </c>
      <c r="Q5" s="207">
        <f>SUM(Q7+Q87+Q108+Q129+Q163)</f>
        <v>5285322.09</v>
      </c>
      <c r="R5" s="207">
        <f>SUM(R7+R87+R108+R129+R163)</f>
        <v>14415988</v>
      </c>
      <c r="S5" s="207">
        <f>SUM(S7+S87+S108+S129+S163)</f>
        <v>5432570.9099999992</v>
      </c>
      <c r="T5" s="241">
        <f>BazaZaUpit[[#This Row],[Izvršenje 01.01.-30.06.2023.]]/BazaZaUpit[[#This Row],[Izvršenje 01.01.-30.06.2022.]]*100</f>
        <v>102.78599520507177</v>
      </c>
      <c r="U5" s="241">
        <f>BazaZaUpit[[#This Row],[Izvršenje 01.01.-30.06.2023.]]/BazaZaUpit[[#This Row],[IZVORNI / TEKUĆI                           Plan za 2023.]]*100</f>
        <v>37.68434678219765</v>
      </c>
      <c r="V5" s="207">
        <f>SUM(V7+V87+V108+V129+V163)</f>
        <v>215940</v>
      </c>
      <c r="W5" s="207">
        <f>SUM(W7+W87+W108+W129+W163)</f>
        <v>206600</v>
      </c>
      <c r="X5" s="207">
        <f>SUM(X7+X87+X108+X129+X163)</f>
        <v>0</v>
      </c>
      <c r="Y5" s="207">
        <f>SUM(Y7+Y87+Y108+Y129+Y163)</f>
        <v>0</v>
      </c>
      <c r="Z5" s="207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14406648</v>
      </c>
    </row>
    <row r="6" spans="1:26" s="42" customFormat="1" ht="24" x14ac:dyDescent="0.25">
      <c r="A6" s="39" t="s">
        <v>28</v>
      </c>
      <c r="B6" s="40"/>
      <c r="C6" s="40"/>
      <c r="D6" s="40"/>
      <c r="E6" s="40"/>
      <c r="F6" s="40"/>
      <c r="G6" s="40"/>
      <c r="H6" s="40"/>
      <c r="I6" s="40"/>
      <c r="J6" s="41">
        <f>SUM(J7+J87+J108+J129+J163)</f>
        <v>12867829</v>
      </c>
      <c r="K6" s="41">
        <f>SUM(K7+K87+K108+K129+K163)</f>
        <v>11042707.24</v>
      </c>
      <c r="L6" s="205">
        <f>SUM(L7+L87+L108+L129+L163)</f>
        <v>14415988</v>
      </c>
      <c r="M6" s="205"/>
      <c r="N6" s="206">
        <f>SUM(N7+N87+N108+N129+L163)</f>
        <v>17870666</v>
      </c>
      <c r="O6" s="206">
        <f>SUM(O7+O87+O108+O129+O163)</f>
        <v>11221542</v>
      </c>
      <c r="P6" s="207">
        <f>SUM(P7+P87+P108+P129+P163)</f>
        <v>11615339</v>
      </c>
      <c r="Q6" s="207">
        <f>SUM(Q7+Q87+Q108+Q129+Q163)</f>
        <v>5285322.09</v>
      </c>
      <c r="R6" s="207">
        <f>SUM(R7+R87+R108+R129+R163)</f>
        <v>14415988</v>
      </c>
      <c r="S6" s="207">
        <f>SUM(S7+S87+S108+S129+S163)</f>
        <v>5432570.9099999992</v>
      </c>
      <c r="T6" s="241">
        <f>BazaZaUpit[[#This Row],[Izvršenje 01.01.-30.06.2023.]]/BazaZaUpit[[#This Row],[Izvršenje 01.01.-30.06.2022.]]*100</f>
        <v>102.78599520507177</v>
      </c>
      <c r="U6" s="241">
        <f>BazaZaUpit[[#This Row],[Izvršenje 01.01.-30.06.2023.]]/BazaZaUpit[[#This Row],[IZVORNI / TEKUĆI                           Plan za 2023.]]*100</f>
        <v>37.68434678219765</v>
      </c>
      <c r="V6" s="207">
        <f>SUM(V7+V87+V108+V129+V163)</f>
        <v>215940</v>
      </c>
      <c r="W6" s="207">
        <f>SUM(W7+W87+W108+W129+W163)</f>
        <v>206600</v>
      </c>
      <c r="X6" s="207">
        <f>SUM(X7+X87+X108+X129+X163)</f>
        <v>0</v>
      </c>
      <c r="Y6" s="207">
        <f>SUM(Y7+Y87+Y108+Y129+Y163)</f>
        <v>0</v>
      </c>
      <c r="Z6" s="207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14406648</v>
      </c>
    </row>
    <row r="7" spans="1:26" s="42" customFormat="1" x14ac:dyDescent="0.25">
      <c r="A7" s="40" t="s">
        <v>93</v>
      </c>
      <c r="B7" s="14" t="s">
        <v>314</v>
      </c>
      <c r="C7" s="14"/>
      <c r="D7" s="14"/>
      <c r="E7" s="14"/>
      <c r="F7" s="14"/>
      <c r="G7" s="14"/>
      <c r="H7" s="14"/>
      <c r="I7" s="14"/>
      <c r="J7" s="15">
        <f t="shared" ref="J7:S7" si="0">SUM(J8+J63+J82)</f>
        <v>11225245</v>
      </c>
      <c r="K7" s="15">
        <f t="shared" si="0"/>
        <v>10100923.209999999</v>
      </c>
      <c r="L7" s="206">
        <f t="shared" si="0"/>
        <v>13876519</v>
      </c>
      <c r="M7" s="206">
        <f t="shared" si="0"/>
        <v>0</v>
      </c>
      <c r="N7" s="206">
        <f t="shared" si="0"/>
        <v>17456860</v>
      </c>
      <c r="O7" s="206">
        <f t="shared" si="0"/>
        <v>10832157</v>
      </c>
      <c r="P7" s="206">
        <f t="shared" si="0"/>
        <v>10930504</v>
      </c>
      <c r="Q7" s="206">
        <f t="shared" si="0"/>
        <v>4618705.919999999</v>
      </c>
      <c r="R7" s="206">
        <f t="shared" si="0"/>
        <v>13876519</v>
      </c>
      <c r="S7" s="206">
        <f t="shared" si="0"/>
        <v>5222110.3899999987</v>
      </c>
      <c r="T7" s="241">
        <f>BazaZaUpit[[#This Row],[Izvršenje 01.01.-30.06.2023.]]/BazaZaUpit[[#This Row],[Izvršenje 01.01.-30.06.2022.]]*100</f>
        <v>113.06436219260307</v>
      </c>
      <c r="U7" s="241">
        <f>BazaZaUpit[[#This Row],[Izvršenje 01.01.-30.06.2023.]]/BazaZaUpit[[#This Row],[IZVORNI / TEKUĆI                           Plan za 2023.]]*100</f>
        <v>37.632711705291499</v>
      </c>
      <c r="V7" s="206">
        <f>SUM(V8+V63+V82)</f>
        <v>187829</v>
      </c>
      <c r="W7" s="206">
        <f>SUM(W8+W63+W82)</f>
        <v>206050</v>
      </c>
      <c r="X7" s="206">
        <f>SUM(X8+X63+X82)</f>
        <v>0</v>
      </c>
      <c r="Y7" s="206">
        <f>SUM(Y8+Y63+Y82)</f>
        <v>0</v>
      </c>
      <c r="Z7" s="206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13894740</v>
      </c>
    </row>
    <row r="8" spans="1:26" s="1" customFormat="1" x14ac:dyDescent="0.25">
      <c r="A8" s="2" t="s">
        <v>30</v>
      </c>
      <c r="B8" s="3" t="s">
        <v>35</v>
      </c>
      <c r="C8" s="3" t="s">
        <v>145</v>
      </c>
      <c r="D8" s="3" t="s">
        <v>120</v>
      </c>
      <c r="E8" s="3" t="s">
        <v>121</v>
      </c>
      <c r="F8" s="3" t="s">
        <v>292</v>
      </c>
      <c r="G8" s="3" t="s">
        <v>293</v>
      </c>
      <c r="H8" s="3"/>
      <c r="I8" s="3"/>
      <c r="J8" s="4">
        <f>SUM(J9+J54)</f>
        <v>9851059</v>
      </c>
      <c r="K8" s="4">
        <f>SUM(K9+K54)</f>
        <v>9211341.8399999999</v>
      </c>
      <c r="L8" s="208">
        <f>SUM(L10+L18+L46+L50+L55+L60)</f>
        <v>12767321</v>
      </c>
      <c r="M8" s="208"/>
      <c r="N8" s="208">
        <f>SUM(N10+N18+N46+N50+N55+N60)</f>
        <v>17456860</v>
      </c>
      <c r="O8" s="208">
        <f>SUM(O10+O18+O46+O50+O55)</f>
        <v>10832157</v>
      </c>
      <c r="P8" s="209">
        <f>SUM(P10+P18+P46+P50+P55)</f>
        <v>10930504</v>
      </c>
      <c r="Q8" s="209">
        <f>SUM(Q10+Q18+Q46+Q50+Q55+Q60)</f>
        <v>4347298.5399999991</v>
      </c>
      <c r="R8" s="209">
        <f>SUM(R10+R18+R46+R50+R55+R60)</f>
        <v>12767321</v>
      </c>
      <c r="S8" s="209">
        <f>SUM(S10+S18+S46+S50+S55+S60)</f>
        <v>4859667.9099999992</v>
      </c>
      <c r="T8" s="242">
        <f>BazaZaUpit[[#This Row],[Izvršenje 01.01.-30.06.2023.]]/BazaZaUpit[[#This Row],[Izvršenje 01.01.-30.06.2022.]]*100</f>
        <v>111.78592556470714</v>
      </c>
      <c r="U8" s="242">
        <f>BazaZaUpit[[#This Row],[Izvršenje 01.01.-30.06.2023.]]/BazaZaUpit[[#This Row],[IZVORNI / TEKUĆI                           Plan za 2023.]]*100</f>
        <v>38.063333020294543</v>
      </c>
      <c r="V8" s="209">
        <f>SUM(V10+V18+V46+V50+V55+V60)</f>
        <v>117550</v>
      </c>
      <c r="W8" s="209">
        <f>SUM(W10+W18+W46+W50+W55+W60+W97)</f>
        <v>127550</v>
      </c>
      <c r="X8" s="209">
        <f>SUM(X10+X18+X46+X50+X55+X60)</f>
        <v>0</v>
      </c>
      <c r="Y8" s="209">
        <f>SUM(Y10+Y18+Y46+Y50+Y55+Y60)</f>
        <v>0</v>
      </c>
      <c r="Z8" s="209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12777321</v>
      </c>
    </row>
    <row r="9" spans="1:26" s="45" customFormat="1" x14ac:dyDescent="0.25">
      <c r="A9" s="66">
        <v>3</v>
      </c>
      <c r="B9" s="67" t="s">
        <v>113</v>
      </c>
      <c r="C9" s="67"/>
      <c r="D9" s="67"/>
      <c r="E9" s="67"/>
      <c r="F9" s="67"/>
      <c r="G9" s="67"/>
      <c r="H9" s="67"/>
      <c r="I9" s="67"/>
      <c r="J9" s="68">
        <f>SUM(J10+J18+J46+J50)</f>
        <v>9218792</v>
      </c>
      <c r="K9" s="68">
        <f>SUM(K10+K18+K46+K50)</f>
        <v>8962975.1799999997</v>
      </c>
      <c r="L9" s="210">
        <f>SUM(L10+L18+L46+L50)</f>
        <v>10008580</v>
      </c>
      <c r="M9" s="210"/>
      <c r="N9" s="210">
        <f>SUM(N10+N18+N46+N50)</f>
        <v>10335338</v>
      </c>
      <c r="O9" s="210">
        <f>SUM(O10+O18+O46+O50)</f>
        <v>10580007</v>
      </c>
      <c r="P9" s="211">
        <f>SUM(P10+P18+P46+P50)</f>
        <v>10923654</v>
      </c>
      <c r="Q9" s="211">
        <f>SUM(Q10+Q18+Q46+Q50)</f>
        <v>4300305.709999999</v>
      </c>
      <c r="R9" s="211">
        <f t="shared" ref="R9:S9" si="1">SUM(R10+R18+R46+R50)</f>
        <v>10008580</v>
      </c>
      <c r="S9" s="211">
        <f t="shared" si="1"/>
        <v>4787811.71</v>
      </c>
      <c r="T9" s="243">
        <f>BazaZaUpit[[#This Row],[Izvršenje 01.01.-30.06.2023.]]/BazaZaUpit[[#This Row],[Izvršenje 01.01.-30.06.2022.]]*100</f>
        <v>111.33654286173997</v>
      </c>
      <c r="U9" s="243">
        <f>BazaZaUpit[[#This Row],[Izvršenje 01.01.-30.06.2023.]]/BazaZaUpit[[#This Row],[IZVORNI / TEKUĆI                           Plan za 2023.]]*100</f>
        <v>47.837072891459123</v>
      </c>
      <c r="V9" s="211">
        <f t="shared" ref="V9:Y9" si="2">SUM(V10+V18+V46+V50)</f>
        <v>65000</v>
      </c>
      <c r="W9" s="211">
        <f t="shared" si="2"/>
        <v>112000</v>
      </c>
      <c r="X9" s="211">
        <f t="shared" si="2"/>
        <v>0</v>
      </c>
      <c r="Y9" s="211">
        <f t="shared" si="2"/>
        <v>0</v>
      </c>
      <c r="Z9" s="21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10055580</v>
      </c>
    </row>
    <row r="10" spans="1:26" s="42" customFormat="1" x14ac:dyDescent="0.25">
      <c r="A10" s="69">
        <v>31</v>
      </c>
      <c r="B10" s="70" t="s">
        <v>11</v>
      </c>
      <c r="C10" s="70"/>
      <c r="D10" s="70"/>
      <c r="E10" s="70"/>
      <c r="F10" s="70"/>
      <c r="G10" s="70"/>
      <c r="H10" s="70"/>
      <c r="I10" s="70"/>
      <c r="J10" s="71">
        <f t="shared" ref="J10:O10" si="3">SUM(J11+J14+J16)</f>
        <v>8200997</v>
      </c>
      <c r="K10" s="71">
        <f t="shared" si="3"/>
        <v>7939362.9299999997</v>
      </c>
      <c r="L10" s="212">
        <f t="shared" si="3"/>
        <v>8519079</v>
      </c>
      <c r="M10" s="212"/>
      <c r="N10" s="212">
        <f t="shared" si="3"/>
        <v>8842038</v>
      </c>
      <c r="O10" s="212">
        <f t="shared" si="3"/>
        <v>9329407</v>
      </c>
      <c r="P10" s="213">
        <f t="shared" ref="P10:S10" si="4">SUM(P11+P14+P16)</f>
        <v>9724904</v>
      </c>
      <c r="Q10" s="213">
        <f>SUM(Q11+Q14+Q17)</f>
        <v>3885260.5599999996</v>
      </c>
      <c r="R10" s="213">
        <f t="shared" si="4"/>
        <v>8519079</v>
      </c>
      <c r="S10" s="213">
        <f t="shared" si="4"/>
        <v>4143432.3</v>
      </c>
      <c r="T10" s="243">
        <f>BazaZaUpit[[#This Row],[Izvršenje 01.01.-30.06.2023.]]/BazaZaUpit[[#This Row],[Izvršenje 01.01.-30.06.2022.]]*100</f>
        <v>106.64490157128613</v>
      </c>
      <c r="U10" s="243">
        <f>BazaZaUpit[[#This Row],[Izvršenje 01.01.-30.06.2023.]]/BazaZaUpit[[#This Row],[IZVORNI / TEKUĆI                           Plan za 2023.]]*100</f>
        <v>48.6370921081962</v>
      </c>
      <c r="V10" s="213">
        <f t="shared" ref="V10:Y10" si="5">SUM(V11+V14+V16)</f>
        <v>0</v>
      </c>
      <c r="W10" s="213">
        <f t="shared" si="5"/>
        <v>68000</v>
      </c>
      <c r="X10" s="213">
        <f t="shared" si="5"/>
        <v>0</v>
      </c>
      <c r="Y10" s="213">
        <f t="shared" si="5"/>
        <v>0</v>
      </c>
      <c r="Z10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8587079</v>
      </c>
    </row>
    <row r="11" spans="1:26" s="42" customFormat="1" x14ac:dyDescent="0.25">
      <c r="A11" s="69">
        <v>311</v>
      </c>
      <c r="B11" s="70" t="s">
        <v>8</v>
      </c>
      <c r="C11" s="70"/>
      <c r="D11" s="70"/>
      <c r="E11" s="70"/>
      <c r="F11" s="70"/>
      <c r="G11" s="70"/>
      <c r="H11" s="70"/>
      <c r="I11" s="70"/>
      <c r="J11" s="71">
        <f t="shared" ref="J11:O11" si="6">SUM(J12:J13)</f>
        <v>6871591</v>
      </c>
      <c r="K11" s="71">
        <f t="shared" si="6"/>
        <v>6651460.0800000001</v>
      </c>
      <c r="L11" s="214">
        <f t="shared" si="6"/>
        <v>7140488</v>
      </c>
      <c r="M11" s="214"/>
      <c r="N11" s="214">
        <f t="shared" si="6"/>
        <v>7409388</v>
      </c>
      <c r="O11" s="214">
        <f t="shared" si="6"/>
        <v>7807557</v>
      </c>
      <c r="P11" s="215">
        <f t="shared" ref="P11:S11" si="7">SUM(P12:P13)</f>
        <v>8129556</v>
      </c>
      <c r="Q11" s="215">
        <f t="shared" si="7"/>
        <v>3250171.28</v>
      </c>
      <c r="R11" s="215">
        <f t="shared" si="7"/>
        <v>7140488</v>
      </c>
      <c r="S11" s="215">
        <f t="shared" si="7"/>
        <v>3445335.25</v>
      </c>
      <c r="T11" s="243">
        <f>BazaZaUpit[[#This Row],[Izvršenje 01.01.-30.06.2023.]]/BazaZaUpit[[#This Row],[Izvršenje 01.01.-30.06.2022.]]*100</f>
        <v>106.0047287723249</v>
      </c>
      <c r="U11" s="243">
        <f>BazaZaUpit[[#This Row],[Izvršenje 01.01.-30.06.2023.]]/BazaZaUpit[[#This Row],[IZVORNI / TEKUĆI                           Plan za 2023.]]*100</f>
        <v>48.250697291277575</v>
      </c>
      <c r="V11" s="215">
        <f t="shared" ref="V11:Y11" si="8">SUM(V12:V13)</f>
        <v>0</v>
      </c>
      <c r="W11" s="215">
        <f t="shared" si="8"/>
        <v>0</v>
      </c>
      <c r="X11" s="215">
        <f t="shared" si="8"/>
        <v>0</v>
      </c>
      <c r="Y11" s="215">
        <f t="shared" si="8"/>
        <v>0</v>
      </c>
      <c r="Z11" s="215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7140488</v>
      </c>
    </row>
    <row r="12" spans="1:26" x14ac:dyDescent="0.25">
      <c r="A12" s="10">
        <v>3111</v>
      </c>
      <c r="B12" s="5" t="s">
        <v>7</v>
      </c>
      <c r="C12" s="5"/>
      <c r="D12" s="5"/>
      <c r="E12" s="5"/>
      <c r="F12" s="5"/>
      <c r="G12" s="5"/>
      <c r="H12" s="5"/>
      <c r="I12" s="5"/>
      <c r="J12" s="6">
        <v>6845046</v>
      </c>
      <c r="K12" s="6">
        <v>6625026.1299999999</v>
      </c>
      <c r="L12" s="216">
        <v>7113943</v>
      </c>
      <c r="M12" s="216"/>
      <c r="N12" s="216">
        <v>7379388</v>
      </c>
      <c r="O12" s="216">
        <v>7777557</v>
      </c>
      <c r="P12" s="217">
        <v>8099556</v>
      </c>
      <c r="Q12" s="218">
        <v>3240322.84</v>
      </c>
      <c r="R12" s="219">
        <v>7113943</v>
      </c>
      <c r="S12" s="218">
        <v>3432433.36</v>
      </c>
      <c r="T12" s="244">
        <f>BazaZaUpit[[#This Row],[Izvršenje 01.01.-30.06.2023.]]/BazaZaUpit[[#This Row],[Izvršenje 01.01.-30.06.2022.]]*100</f>
        <v>105.92874628504609</v>
      </c>
      <c r="U12" s="244">
        <f>BazaZaUpit[[#This Row],[Izvršenje 01.01.-30.06.2023.]]/BazaZaUpit[[#This Row],[IZVORNI / TEKUĆI                           Plan za 2023.]]*100</f>
        <v>48.249379563485398</v>
      </c>
      <c r="V12" s="218"/>
      <c r="W12" s="218"/>
      <c r="X12" s="218"/>
      <c r="Y12" s="218"/>
      <c r="Z12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7113943</v>
      </c>
    </row>
    <row r="13" spans="1:26" x14ac:dyDescent="0.25">
      <c r="A13" s="10">
        <v>3113</v>
      </c>
      <c r="B13" s="5" t="s">
        <v>29</v>
      </c>
      <c r="C13" s="5"/>
      <c r="D13" s="5"/>
      <c r="E13" s="5"/>
      <c r="F13" s="5"/>
      <c r="G13" s="5"/>
      <c r="H13" s="5"/>
      <c r="I13" s="5"/>
      <c r="J13" s="6">
        <v>26545</v>
      </c>
      <c r="K13" s="6">
        <v>26433.95</v>
      </c>
      <c r="L13" s="216">
        <v>26545</v>
      </c>
      <c r="M13" s="216"/>
      <c r="N13" s="216">
        <v>30000</v>
      </c>
      <c r="O13" s="216">
        <v>30000</v>
      </c>
      <c r="P13" s="217">
        <v>30000</v>
      </c>
      <c r="Q13" s="218">
        <v>9848.44</v>
      </c>
      <c r="R13" s="219">
        <v>26545</v>
      </c>
      <c r="S13" s="218">
        <v>12901.89</v>
      </c>
      <c r="T13" s="244">
        <f>BazaZaUpit[[#This Row],[Izvršenje 01.01.-30.06.2023.]]/BazaZaUpit[[#This Row],[Izvršenje 01.01.-30.06.2022.]]*100</f>
        <v>131.00440272774162</v>
      </c>
      <c r="U13" s="244">
        <f>BazaZaUpit[[#This Row],[Izvršenje 01.01.-30.06.2023.]]/BazaZaUpit[[#This Row],[IZVORNI / TEKUĆI                           Plan za 2023.]]*100</f>
        <v>48.603842531550193</v>
      </c>
      <c r="V13" s="218"/>
      <c r="W13" s="218"/>
      <c r="X13" s="218"/>
      <c r="Y13" s="218"/>
      <c r="Z13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26545</v>
      </c>
    </row>
    <row r="14" spans="1:26" s="42" customFormat="1" x14ac:dyDescent="0.25">
      <c r="A14" s="69">
        <v>312</v>
      </c>
      <c r="B14" s="70" t="s">
        <v>9</v>
      </c>
      <c r="C14" s="70"/>
      <c r="D14" s="70"/>
      <c r="E14" s="70"/>
      <c r="F14" s="70"/>
      <c r="G14" s="70"/>
      <c r="H14" s="70"/>
      <c r="I14" s="70"/>
      <c r="J14" s="71">
        <f t="shared" ref="J14:S14" si="9">SUM(J15)</f>
        <v>195594</v>
      </c>
      <c r="K14" s="71">
        <f t="shared" si="9"/>
        <v>212449.39</v>
      </c>
      <c r="L14" s="214">
        <f t="shared" si="9"/>
        <v>200411</v>
      </c>
      <c r="M14" s="214"/>
      <c r="N14" s="214">
        <f t="shared" si="9"/>
        <v>210100</v>
      </c>
      <c r="O14" s="214">
        <f t="shared" si="9"/>
        <v>233600</v>
      </c>
      <c r="P14" s="215">
        <f t="shared" si="9"/>
        <v>253968</v>
      </c>
      <c r="Q14" s="215">
        <f t="shared" si="9"/>
        <v>110345.5</v>
      </c>
      <c r="R14" s="215">
        <f t="shared" si="9"/>
        <v>200411</v>
      </c>
      <c r="S14" s="215">
        <f t="shared" si="9"/>
        <v>137411.94</v>
      </c>
      <c r="T14" s="243">
        <f>BazaZaUpit[[#This Row],[Izvršenje 01.01.-30.06.2023.]]/BazaZaUpit[[#This Row],[Izvršenje 01.01.-30.06.2022.]]*100</f>
        <v>124.52881177755324</v>
      </c>
      <c r="U14" s="243">
        <f>BazaZaUpit[[#This Row],[Izvršenje 01.01.-30.06.2023.]]/BazaZaUpit[[#This Row],[IZVORNI / TEKUĆI                           Plan za 2023.]]*100</f>
        <v>68.565068783649593</v>
      </c>
      <c r="V14" s="215">
        <f t="shared" ref="V14:Y14" si="10">SUM(V15)</f>
        <v>0</v>
      </c>
      <c r="W14" s="215">
        <f t="shared" si="10"/>
        <v>68000</v>
      </c>
      <c r="X14" s="215">
        <f t="shared" si="10"/>
        <v>0</v>
      </c>
      <c r="Y14" s="215">
        <f t="shared" si="10"/>
        <v>0</v>
      </c>
      <c r="Z14" s="215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268411</v>
      </c>
    </row>
    <row r="15" spans="1:26" x14ac:dyDescent="0.25">
      <c r="A15" s="10">
        <v>3121</v>
      </c>
      <c r="B15" s="5" t="s">
        <v>9</v>
      </c>
      <c r="C15" s="5"/>
      <c r="D15" s="5"/>
      <c r="E15" s="5"/>
      <c r="F15" s="5"/>
      <c r="G15" s="5"/>
      <c r="H15" s="5"/>
      <c r="I15" s="5"/>
      <c r="J15" s="6">
        <v>195594</v>
      </c>
      <c r="K15" s="6">
        <v>212449.39</v>
      </c>
      <c r="L15" s="216">
        <v>200411</v>
      </c>
      <c r="M15" s="216"/>
      <c r="N15" s="216">
        <v>210100</v>
      </c>
      <c r="O15" s="216">
        <v>233600</v>
      </c>
      <c r="P15" s="217">
        <v>253968</v>
      </c>
      <c r="Q15" s="218">
        <v>110345.5</v>
      </c>
      <c r="R15" s="219">
        <v>200411</v>
      </c>
      <c r="S15" s="218">
        <v>137411.94</v>
      </c>
      <c r="T15" s="244">
        <f>BazaZaUpit[[#This Row],[Izvršenje 01.01.-30.06.2023.]]/BazaZaUpit[[#This Row],[Izvršenje 01.01.-30.06.2022.]]*100</f>
        <v>124.52881177755324</v>
      </c>
      <c r="U15" s="244">
        <f>BazaZaUpit[[#This Row],[Izvršenje 01.01.-30.06.2023.]]/BazaZaUpit[[#This Row],[IZVORNI / TEKUĆI                           Plan za 2023.]]*100</f>
        <v>68.565068783649593</v>
      </c>
      <c r="V15" s="218"/>
      <c r="W15" s="218">
        <v>68000</v>
      </c>
      <c r="X15" s="218"/>
      <c r="Y15" s="218"/>
      <c r="Z15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268411</v>
      </c>
    </row>
    <row r="16" spans="1:26" s="42" customFormat="1" x14ac:dyDescent="0.25">
      <c r="A16" s="69">
        <v>313</v>
      </c>
      <c r="B16" s="70" t="s">
        <v>10</v>
      </c>
      <c r="C16" s="70"/>
      <c r="D16" s="70"/>
      <c r="E16" s="70"/>
      <c r="F16" s="70"/>
      <c r="G16" s="70"/>
      <c r="H16" s="70"/>
      <c r="I16" s="70"/>
      <c r="J16" s="71">
        <f t="shared" ref="J16:S16" si="11">SUM(J17)</f>
        <v>1133812</v>
      </c>
      <c r="K16" s="71">
        <f t="shared" si="11"/>
        <v>1075453.46</v>
      </c>
      <c r="L16" s="212">
        <f t="shared" si="11"/>
        <v>1178180</v>
      </c>
      <c r="M16" s="212"/>
      <c r="N16" s="212">
        <f t="shared" si="11"/>
        <v>1222550</v>
      </c>
      <c r="O16" s="212">
        <f t="shared" si="11"/>
        <v>1288250</v>
      </c>
      <c r="P16" s="213">
        <f t="shared" si="11"/>
        <v>1341380</v>
      </c>
      <c r="Q16" s="213">
        <f t="shared" si="11"/>
        <v>524743.78</v>
      </c>
      <c r="R16" s="213">
        <f t="shared" si="11"/>
        <v>1178180</v>
      </c>
      <c r="S16" s="213">
        <f t="shared" si="11"/>
        <v>560685.11</v>
      </c>
      <c r="T16" s="243">
        <f>BazaZaUpit[[#This Row],[Izvršenje 01.01.-30.06.2023.]]/BazaZaUpit[[#This Row],[Izvršenje 01.01.-30.06.2022.]]*100</f>
        <v>106.84931034342131</v>
      </c>
      <c r="U16" s="243">
        <f>BazaZaUpit[[#This Row],[Izvršenje 01.01.-30.06.2023.]]/BazaZaUpit[[#This Row],[IZVORNI / TEKUĆI                           Plan za 2023.]]*100</f>
        <v>47.589087405999081</v>
      </c>
      <c r="V16" s="213">
        <f t="shared" ref="V16:Y16" si="12">SUM(V17)</f>
        <v>0</v>
      </c>
      <c r="W16" s="213">
        <f t="shared" si="12"/>
        <v>0</v>
      </c>
      <c r="X16" s="213">
        <f t="shared" si="12"/>
        <v>0</v>
      </c>
      <c r="Y16" s="213">
        <f t="shared" si="12"/>
        <v>0</v>
      </c>
      <c r="Z16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1178180</v>
      </c>
    </row>
    <row r="17" spans="1:26" x14ac:dyDescent="0.25">
      <c r="A17" s="10">
        <v>3132</v>
      </c>
      <c r="B17" s="5" t="s">
        <v>73</v>
      </c>
      <c r="C17" s="5"/>
      <c r="D17" s="5"/>
      <c r="E17" s="5"/>
      <c r="F17" s="5"/>
      <c r="G17" s="5"/>
      <c r="H17" s="5"/>
      <c r="I17" s="5"/>
      <c r="J17" s="6">
        <v>1133812</v>
      </c>
      <c r="K17" s="6">
        <v>1075453.46</v>
      </c>
      <c r="L17" s="216">
        <v>1178180</v>
      </c>
      <c r="M17" s="216"/>
      <c r="N17" s="216">
        <v>1222550</v>
      </c>
      <c r="O17" s="216">
        <v>1288250</v>
      </c>
      <c r="P17" s="217">
        <v>1341380</v>
      </c>
      <c r="Q17" s="218">
        <v>524743.78</v>
      </c>
      <c r="R17" s="219">
        <v>1178180</v>
      </c>
      <c r="S17" s="218">
        <v>560685.11</v>
      </c>
      <c r="T17" s="244">
        <f>BazaZaUpit[[#This Row],[Izvršenje 01.01.-30.06.2023.]]/BazaZaUpit[[#This Row],[Izvršenje 01.01.-30.06.2022.]]*100</f>
        <v>106.84931034342131</v>
      </c>
      <c r="U17" s="244">
        <f>BazaZaUpit[[#This Row],[Izvršenje 01.01.-30.06.2023.]]/BazaZaUpit[[#This Row],[IZVORNI / TEKUĆI                           Plan za 2023.]]*100</f>
        <v>47.589087405999081</v>
      </c>
      <c r="V17" s="218"/>
      <c r="W17" s="218"/>
      <c r="X17" s="218"/>
      <c r="Y17" s="218"/>
      <c r="Z17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1178180</v>
      </c>
    </row>
    <row r="18" spans="1:26" s="42" customFormat="1" x14ac:dyDescent="0.25">
      <c r="A18" s="69">
        <v>32</v>
      </c>
      <c r="B18" s="70" t="s">
        <v>21</v>
      </c>
      <c r="C18" s="70"/>
      <c r="D18" s="70"/>
      <c r="E18" s="70"/>
      <c r="F18" s="70"/>
      <c r="G18" s="70"/>
      <c r="H18" s="70"/>
      <c r="I18" s="70"/>
      <c r="J18" s="71">
        <f>SUM(J19+J24+J30+J39)</f>
        <v>1003860</v>
      </c>
      <c r="K18" s="71">
        <f>SUM(K19+K24+K30+K39)</f>
        <v>1020509.85</v>
      </c>
      <c r="L18" s="212">
        <f>SUM(L19+L24+L30+L39)</f>
        <v>1478883</v>
      </c>
      <c r="M18" s="212"/>
      <c r="N18" s="212">
        <f>SUM(N19+N24+N30+N39)</f>
        <v>1482300</v>
      </c>
      <c r="O18" s="212">
        <f>SUM(O19+O24+O30+O39)</f>
        <v>1239600</v>
      </c>
      <c r="P18" s="213">
        <f>SUM(P19+P24+P30+P39)</f>
        <v>1187750</v>
      </c>
      <c r="Q18" s="213">
        <f t="shared" ref="Q18:S18" si="13">SUM(Q19+Q24+Q30+Q39)</f>
        <v>414646.98</v>
      </c>
      <c r="R18" s="213">
        <f t="shared" si="13"/>
        <v>1478883</v>
      </c>
      <c r="S18" s="213">
        <f t="shared" si="13"/>
        <v>644379.41</v>
      </c>
      <c r="T18" s="243">
        <f>BazaZaUpit[[#This Row],[Izvršenje 01.01.-30.06.2023.]]/BazaZaUpit[[#This Row],[Izvršenje 01.01.-30.06.2022.]]*100</f>
        <v>155.40434178490824</v>
      </c>
      <c r="U18" s="243">
        <f>BazaZaUpit[[#This Row],[Izvršenje 01.01.-30.06.2023.]]/BazaZaUpit[[#This Row],[IZVORNI / TEKUĆI                           Plan za 2023.]]*100</f>
        <v>43.572034434096544</v>
      </c>
      <c r="V18" s="213">
        <f t="shared" ref="V18:Y18" si="14">SUM(V19+V24+V30+V39)</f>
        <v>65000</v>
      </c>
      <c r="W18" s="213">
        <f t="shared" si="14"/>
        <v>44000</v>
      </c>
      <c r="X18" s="213">
        <f t="shared" si="14"/>
        <v>0</v>
      </c>
      <c r="Y18" s="213">
        <f t="shared" si="14"/>
        <v>0</v>
      </c>
      <c r="Z18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1457883</v>
      </c>
    </row>
    <row r="19" spans="1:26" s="42" customFormat="1" x14ac:dyDescent="0.25">
      <c r="A19" s="69">
        <v>321</v>
      </c>
      <c r="B19" s="70" t="s">
        <v>13</v>
      </c>
      <c r="C19" s="70"/>
      <c r="D19" s="70"/>
      <c r="E19" s="70"/>
      <c r="F19" s="70"/>
      <c r="G19" s="70"/>
      <c r="H19" s="70"/>
      <c r="I19" s="70"/>
      <c r="J19" s="71">
        <f t="shared" ref="J19:O19" si="15">SUM(J20:J23)</f>
        <v>317207</v>
      </c>
      <c r="K19" s="71">
        <f t="shared" si="15"/>
        <v>247669.30000000002</v>
      </c>
      <c r="L19" s="212">
        <f t="shared" si="15"/>
        <v>390205</v>
      </c>
      <c r="M19" s="212"/>
      <c r="N19" s="212">
        <f t="shared" si="15"/>
        <v>370000</v>
      </c>
      <c r="O19" s="212">
        <f t="shared" si="15"/>
        <v>392000</v>
      </c>
      <c r="P19" s="213">
        <f>SUM(P20:P23)</f>
        <v>402000</v>
      </c>
      <c r="Q19" s="213">
        <f t="shared" ref="Q19:S19" si="16">SUM(Q20:Q23)</f>
        <v>105424.15999999999</v>
      </c>
      <c r="R19" s="213">
        <f t="shared" si="16"/>
        <v>390205</v>
      </c>
      <c r="S19" s="213">
        <f t="shared" si="16"/>
        <v>148467.44999999998</v>
      </c>
      <c r="T19" s="243">
        <f>BazaZaUpit[[#This Row],[Izvršenje 01.01.-30.06.2023.]]/BazaZaUpit[[#This Row],[Izvršenje 01.01.-30.06.2022.]]*100</f>
        <v>140.82867722161598</v>
      </c>
      <c r="U19" s="243">
        <f>BazaZaUpit[[#This Row],[Izvršenje 01.01.-30.06.2023.]]/BazaZaUpit[[#This Row],[IZVORNI / TEKUĆI                           Plan za 2023.]]*100</f>
        <v>38.04857703002267</v>
      </c>
      <c r="V19" s="213">
        <f t="shared" ref="V19:Y19" si="17">SUM(V20:V23)</f>
        <v>45000</v>
      </c>
      <c r="W19" s="213">
        <f t="shared" si="17"/>
        <v>0</v>
      </c>
      <c r="X19" s="213">
        <f t="shared" si="17"/>
        <v>0</v>
      </c>
      <c r="Y19" s="213">
        <f t="shared" si="17"/>
        <v>0</v>
      </c>
      <c r="Z19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345205</v>
      </c>
    </row>
    <row r="20" spans="1:26" x14ac:dyDescent="0.25">
      <c r="A20" s="10">
        <v>3211</v>
      </c>
      <c r="B20" s="9" t="s">
        <v>42</v>
      </c>
      <c r="C20" s="9"/>
      <c r="D20" s="9"/>
      <c r="E20" s="9"/>
      <c r="F20" s="9"/>
      <c r="G20" s="9"/>
      <c r="H20" s="9"/>
      <c r="I20" s="9"/>
      <c r="J20" s="6">
        <v>106178</v>
      </c>
      <c r="K20" s="6">
        <v>59814.19</v>
      </c>
      <c r="L20" s="216">
        <v>119451</v>
      </c>
      <c r="M20" s="216"/>
      <c r="N20" s="216">
        <v>120000</v>
      </c>
      <c r="O20" s="216">
        <v>120000</v>
      </c>
      <c r="P20" s="217">
        <v>120000</v>
      </c>
      <c r="Q20" s="218">
        <v>15181.42</v>
      </c>
      <c r="R20" s="219">
        <v>119451</v>
      </c>
      <c r="S20" s="218">
        <v>44529.65</v>
      </c>
      <c r="T20" s="244">
        <f>BazaZaUpit[[#This Row],[Izvršenje 01.01.-30.06.2023.]]/BazaZaUpit[[#This Row],[Izvršenje 01.01.-30.06.2022.]]*100</f>
        <v>293.31676483491009</v>
      </c>
      <c r="U20" s="244">
        <f>BazaZaUpit[[#This Row],[Izvršenje 01.01.-30.06.2023.]]/BazaZaUpit[[#This Row],[IZVORNI / TEKUĆI                           Plan za 2023.]]*100</f>
        <v>37.278591221505053</v>
      </c>
      <c r="V20" s="218"/>
      <c r="W20" s="218"/>
      <c r="X20" s="218"/>
      <c r="Y20" s="218"/>
      <c r="Z20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119451</v>
      </c>
    </row>
    <row r="21" spans="1:26" x14ac:dyDescent="0.25">
      <c r="A21" s="10">
        <v>3212</v>
      </c>
      <c r="B21" s="5" t="s">
        <v>102</v>
      </c>
      <c r="C21" s="5"/>
      <c r="D21" s="5"/>
      <c r="E21" s="5"/>
      <c r="F21" s="5"/>
      <c r="G21" s="5"/>
      <c r="H21" s="5"/>
      <c r="I21" s="5"/>
      <c r="J21" s="6">
        <v>156613</v>
      </c>
      <c r="K21" s="6">
        <v>171874.82</v>
      </c>
      <c r="L21" s="216">
        <v>217665</v>
      </c>
      <c r="M21" s="216"/>
      <c r="N21" s="216">
        <v>196000</v>
      </c>
      <c r="O21" s="216">
        <v>218000</v>
      </c>
      <c r="P21" s="217">
        <v>228000</v>
      </c>
      <c r="Q21" s="218">
        <v>86461.48</v>
      </c>
      <c r="R21" s="219">
        <v>217665</v>
      </c>
      <c r="S21" s="218">
        <v>92943.75</v>
      </c>
      <c r="T21" s="244">
        <f>BazaZaUpit[[#This Row],[Izvršenje 01.01.-30.06.2023.]]/BazaZaUpit[[#This Row],[Izvršenje 01.01.-30.06.2022.]]*100</f>
        <v>107.49729243589168</v>
      </c>
      <c r="U21" s="244">
        <f>BazaZaUpit[[#This Row],[Izvršenje 01.01.-30.06.2023.]]/BazaZaUpit[[#This Row],[IZVORNI / TEKUĆI                           Plan za 2023.]]*100</f>
        <v>42.700365240162633</v>
      </c>
      <c r="V21" s="218">
        <v>30000</v>
      </c>
      <c r="W21" s="218"/>
      <c r="X21" s="218"/>
      <c r="Y21" s="218"/>
      <c r="Z21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187665</v>
      </c>
    </row>
    <row r="22" spans="1:26" x14ac:dyDescent="0.25">
      <c r="A22" s="10">
        <v>3213</v>
      </c>
      <c r="B22" s="9" t="s">
        <v>43</v>
      </c>
      <c r="C22" s="9"/>
      <c r="D22" s="9"/>
      <c r="E22" s="9"/>
      <c r="F22" s="9"/>
      <c r="G22" s="9"/>
      <c r="H22" s="9"/>
      <c r="I22" s="9"/>
      <c r="J22" s="6">
        <v>53089</v>
      </c>
      <c r="K22" s="6">
        <v>15980.29</v>
      </c>
      <c r="L22" s="216">
        <v>53089</v>
      </c>
      <c r="M22" s="216"/>
      <c r="N22" s="216">
        <v>54000</v>
      </c>
      <c r="O22" s="216">
        <v>54000</v>
      </c>
      <c r="P22" s="217">
        <v>54000</v>
      </c>
      <c r="Q22" s="218">
        <v>3781.26</v>
      </c>
      <c r="R22" s="219">
        <v>53089</v>
      </c>
      <c r="S22" s="218">
        <v>10994.05</v>
      </c>
      <c r="T22" s="244">
        <f>BazaZaUpit[[#This Row],[Izvršenje 01.01.-30.06.2023.]]/BazaZaUpit[[#This Row],[Izvršenje 01.01.-30.06.2022.]]*100</f>
        <v>290.75096660901386</v>
      </c>
      <c r="U22" s="244">
        <f>BazaZaUpit[[#This Row],[Izvršenje 01.01.-30.06.2023.]]/BazaZaUpit[[#This Row],[IZVORNI / TEKUĆI                           Plan za 2023.]]*100</f>
        <v>20.708715553127767</v>
      </c>
      <c r="V22" s="218">
        <v>15000</v>
      </c>
      <c r="W22" s="218"/>
      <c r="X22" s="218"/>
      <c r="Y22" s="218"/>
      <c r="Z22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38089</v>
      </c>
    </row>
    <row r="23" spans="1:26" x14ac:dyDescent="0.25">
      <c r="A23" s="10">
        <v>3214</v>
      </c>
      <c r="B23" s="5" t="s">
        <v>44</v>
      </c>
      <c r="C23" s="5"/>
      <c r="D23" s="5"/>
      <c r="E23" s="5"/>
      <c r="F23" s="5"/>
      <c r="G23" s="5"/>
      <c r="H23" s="5"/>
      <c r="I23" s="5"/>
      <c r="J23" s="6">
        <v>1327</v>
      </c>
      <c r="K23" s="6"/>
      <c r="L23" s="216">
        <v>0</v>
      </c>
      <c r="M23" s="216"/>
      <c r="N23" s="216"/>
      <c r="O23" s="216"/>
      <c r="P23" s="217"/>
      <c r="Q23" s="218"/>
      <c r="R23" s="219"/>
      <c r="S23" s="218"/>
      <c r="T23" s="244"/>
      <c r="U23" s="244"/>
      <c r="V23" s="218"/>
      <c r="W23" s="218"/>
      <c r="X23" s="218"/>
      <c r="Y23" s="218"/>
      <c r="Z23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4" spans="1:26" s="42" customFormat="1" x14ac:dyDescent="0.25">
      <c r="A24" s="69">
        <v>322</v>
      </c>
      <c r="B24" s="70" t="s">
        <v>15</v>
      </c>
      <c r="C24" s="70"/>
      <c r="D24" s="70"/>
      <c r="E24" s="70"/>
      <c r="F24" s="70"/>
      <c r="G24" s="70"/>
      <c r="H24" s="70"/>
      <c r="I24" s="70"/>
      <c r="J24" s="71">
        <f t="shared" ref="J24:O24" si="18">SUM(J25:J29)</f>
        <v>199415</v>
      </c>
      <c r="K24" s="71">
        <f t="shared" si="18"/>
        <v>193255.21</v>
      </c>
      <c r="L24" s="212">
        <f t="shared" si="18"/>
        <v>267570</v>
      </c>
      <c r="M24" s="212"/>
      <c r="N24" s="212">
        <f t="shared" si="18"/>
        <v>276950</v>
      </c>
      <c r="O24" s="212">
        <f t="shared" si="18"/>
        <v>276950</v>
      </c>
      <c r="P24" s="213">
        <f t="shared" ref="P24:S24" si="19">SUM(P25:P29)</f>
        <v>276950</v>
      </c>
      <c r="Q24" s="213">
        <f t="shared" si="19"/>
        <v>109041.53</v>
      </c>
      <c r="R24" s="213">
        <f t="shared" si="19"/>
        <v>267570</v>
      </c>
      <c r="S24" s="213">
        <f t="shared" si="19"/>
        <v>121376.65999999999</v>
      </c>
      <c r="T24" s="243">
        <f>BazaZaUpit[[#This Row],[Izvršenje 01.01.-30.06.2023.]]/BazaZaUpit[[#This Row],[Izvršenje 01.01.-30.06.2022.]]*100</f>
        <v>111.31232292870432</v>
      </c>
      <c r="U24" s="243">
        <f>BazaZaUpit[[#This Row],[Izvršenje 01.01.-30.06.2023.]]/BazaZaUpit[[#This Row],[IZVORNI / TEKUĆI                           Plan za 2023.]]*100</f>
        <v>45.362581754307278</v>
      </c>
      <c r="V24" s="213">
        <f t="shared" ref="V24:Y24" si="20">SUM(V25:V29)</f>
        <v>20000</v>
      </c>
      <c r="W24" s="213">
        <f t="shared" si="20"/>
        <v>10000</v>
      </c>
      <c r="X24" s="213">
        <f t="shared" si="20"/>
        <v>0</v>
      </c>
      <c r="Y24" s="213">
        <f t="shared" si="20"/>
        <v>0</v>
      </c>
      <c r="Z24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257570</v>
      </c>
    </row>
    <row r="25" spans="1:26" x14ac:dyDescent="0.25">
      <c r="A25" s="10">
        <v>3221</v>
      </c>
      <c r="B25" s="5" t="s">
        <v>103</v>
      </c>
      <c r="C25" s="5"/>
      <c r="D25" s="5"/>
      <c r="E25" s="5"/>
      <c r="F25" s="5"/>
      <c r="G25" s="5"/>
      <c r="H25" s="5"/>
      <c r="I25" s="5"/>
      <c r="J25" s="6">
        <v>79634</v>
      </c>
      <c r="K25" s="6">
        <v>40926.81</v>
      </c>
      <c r="L25" s="216">
        <v>63707</v>
      </c>
      <c r="M25" s="216"/>
      <c r="N25" s="216">
        <v>73000</v>
      </c>
      <c r="O25" s="216">
        <v>73000</v>
      </c>
      <c r="P25" s="217">
        <v>73000</v>
      </c>
      <c r="Q25" s="218">
        <v>16034.34</v>
      </c>
      <c r="R25" s="219">
        <v>63707</v>
      </c>
      <c r="S25" s="218">
        <v>41335.9</v>
      </c>
      <c r="T25" s="244">
        <f>BazaZaUpit[[#This Row],[Izvršenje 01.01.-30.06.2023.]]/BazaZaUpit[[#This Row],[Izvršenje 01.01.-30.06.2022.]]*100</f>
        <v>257.79608016295026</v>
      </c>
      <c r="U25" s="244">
        <f>BazaZaUpit[[#This Row],[Izvršenje 01.01.-30.06.2023.]]/BazaZaUpit[[#This Row],[IZVORNI / TEKUĆI                           Plan za 2023.]]*100</f>
        <v>64.884392609917285</v>
      </c>
      <c r="V25" s="218"/>
      <c r="W25" s="218">
        <v>10000</v>
      </c>
      <c r="X25" s="218"/>
      <c r="Y25" s="218"/>
      <c r="Z25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73707</v>
      </c>
    </row>
    <row r="26" spans="1:26" x14ac:dyDescent="0.25">
      <c r="A26" s="10">
        <v>3223</v>
      </c>
      <c r="B26" s="5" t="s">
        <v>45</v>
      </c>
      <c r="C26" s="5"/>
      <c r="D26" s="5"/>
      <c r="E26" s="5"/>
      <c r="F26" s="5"/>
      <c r="G26" s="5"/>
      <c r="H26" s="5"/>
      <c r="I26" s="5"/>
      <c r="J26" s="6">
        <v>106178</v>
      </c>
      <c r="K26" s="6">
        <v>140751.39000000001</v>
      </c>
      <c r="L26" s="216">
        <v>189794</v>
      </c>
      <c r="M26" s="216"/>
      <c r="N26" s="216">
        <v>190000</v>
      </c>
      <c r="O26" s="216">
        <v>190000</v>
      </c>
      <c r="P26" s="217">
        <v>190000</v>
      </c>
      <c r="Q26" s="218">
        <v>87897.07</v>
      </c>
      <c r="R26" s="219">
        <v>189794</v>
      </c>
      <c r="S26" s="218">
        <v>76281.179999999993</v>
      </c>
      <c r="T26" s="244">
        <f>BazaZaUpit[[#This Row],[Izvršenje 01.01.-30.06.2023.]]/BazaZaUpit[[#This Row],[Izvršenje 01.01.-30.06.2022.]]*100</f>
        <v>86.784667566279495</v>
      </c>
      <c r="U26" s="244">
        <f>BazaZaUpit[[#This Row],[Izvršenje 01.01.-30.06.2023.]]/BazaZaUpit[[#This Row],[IZVORNI / TEKUĆI                           Plan za 2023.]]*100</f>
        <v>40.191565592168352</v>
      </c>
      <c r="V26" s="218">
        <v>20000</v>
      </c>
      <c r="W26" s="218"/>
      <c r="X26" s="218"/>
      <c r="Y26" s="218"/>
      <c r="Z26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169794</v>
      </c>
    </row>
    <row r="27" spans="1:26" x14ac:dyDescent="0.25">
      <c r="A27" s="10">
        <v>3224</v>
      </c>
      <c r="B27" s="5" t="s">
        <v>34</v>
      </c>
      <c r="C27" s="5"/>
      <c r="D27" s="5"/>
      <c r="E27" s="5"/>
      <c r="F27" s="5"/>
      <c r="G27" s="5"/>
      <c r="H27" s="5"/>
      <c r="I27" s="5"/>
      <c r="J27" s="6">
        <v>2455</v>
      </c>
      <c r="K27" s="6">
        <v>426.68</v>
      </c>
      <c r="L27" s="216">
        <v>2455</v>
      </c>
      <c r="M27" s="216"/>
      <c r="N27" s="216">
        <v>2500</v>
      </c>
      <c r="O27" s="216">
        <v>2500</v>
      </c>
      <c r="P27" s="217">
        <v>2500</v>
      </c>
      <c r="Q27" s="218">
        <v>426.68</v>
      </c>
      <c r="R27" s="219">
        <v>2455</v>
      </c>
      <c r="S27" s="218">
        <v>121.35</v>
      </c>
      <c r="T27" s="244">
        <f>BazaZaUpit[[#This Row],[Izvršenje 01.01.-30.06.2023.]]/BazaZaUpit[[#This Row],[Izvršenje 01.01.-30.06.2022.]]*100</f>
        <v>28.440517483828632</v>
      </c>
      <c r="U27" s="244">
        <f>BazaZaUpit[[#This Row],[Izvršenje 01.01.-30.06.2023.]]/BazaZaUpit[[#This Row],[IZVORNI / TEKUĆI                           Plan za 2023.]]*100</f>
        <v>4.9429735234215881</v>
      </c>
      <c r="V27" s="218"/>
      <c r="W27" s="218"/>
      <c r="X27" s="218"/>
      <c r="Y27" s="218"/>
      <c r="Z27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2455</v>
      </c>
    </row>
    <row r="28" spans="1:26" x14ac:dyDescent="0.25">
      <c r="A28" s="10">
        <v>3225</v>
      </c>
      <c r="B28" s="5" t="s">
        <v>46</v>
      </c>
      <c r="C28" s="5"/>
      <c r="D28" s="5"/>
      <c r="E28" s="5"/>
      <c r="F28" s="5"/>
      <c r="G28" s="5"/>
      <c r="H28" s="5"/>
      <c r="I28" s="5"/>
      <c r="J28" s="6">
        <v>7963</v>
      </c>
      <c r="K28" s="6">
        <v>9889.4699999999993</v>
      </c>
      <c r="L28" s="216">
        <v>7963</v>
      </c>
      <c r="M28" s="216"/>
      <c r="N28" s="216">
        <v>8000</v>
      </c>
      <c r="O28" s="216">
        <v>8000</v>
      </c>
      <c r="P28" s="217">
        <v>8000</v>
      </c>
      <c r="Q28" s="218">
        <v>3621.66</v>
      </c>
      <c r="R28" s="219">
        <v>7963</v>
      </c>
      <c r="S28" s="218">
        <v>2638.23</v>
      </c>
      <c r="T28" s="244">
        <f>BazaZaUpit[[#This Row],[Izvršenje 01.01.-30.06.2023.]]/BazaZaUpit[[#This Row],[Izvršenje 01.01.-30.06.2022.]]*100</f>
        <v>72.845877304882293</v>
      </c>
      <c r="U28" s="244">
        <f>BazaZaUpit[[#This Row],[Izvršenje 01.01.-30.06.2023.]]/BazaZaUpit[[#This Row],[IZVORNI / TEKUĆI                           Plan za 2023.]]*100</f>
        <v>33.13110636694713</v>
      </c>
      <c r="V28" s="218"/>
      <c r="W28" s="218"/>
      <c r="X28" s="218"/>
      <c r="Y28" s="218"/>
      <c r="Z28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7963</v>
      </c>
    </row>
    <row r="29" spans="1:26" x14ac:dyDescent="0.25">
      <c r="A29" s="46">
        <v>3227</v>
      </c>
      <c r="B29" s="9" t="s">
        <v>14</v>
      </c>
      <c r="C29" s="9"/>
      <c r="D29" s="9"/>
      <c r="E29" s="9"/>
      <c r="F29" s="9"/>
      <c r="G29" s="9"/>
      <c r="H29" s="9"/>
      <c r="I29" s="9"/>
      <c r="J29" s="6">
        <v>3185</v>
      </c>
      <c r="K29" s="6">
        <v>1260.8599999999999</v>
      </c>
      <c r="L29" s="216">
        <v>3651</v>
      </c>
      <c r="M29" s="216"/>
      <c r="N29" s="216">
        <v>3450</v>
      </c>
      <c r="O29" s="216">
        <v>3450</v>
      </c>
      <c r="P29" s="217">
        <v>3450</v>
      </c>
      <c r="Q29" s="218">
        <v>1061.78</v>
      </c>
      <c r="R29" s="219">
        <v>3651</v>
      </c>
      <c r="S29" s="218">
        <v>1000</v>
      </c>
      <c r="T29" s="244">
        <f>BazaZaUpit[[#This Row],[Izvršenje 01.01.-30.06.2023.]]/BazaZaUpit[[#This Row],[Izvršenje 01.01.-30.06.2022.]]*100</f>
        <v>94.181468854188253</v>
      </c>
      <c r="U29" s="244">
        <f>BazaZaUpit[[#This Row],[Izvršenje 01.01.-30.06.2023.]]/BazaZaUpit[[#This Row],[IZVORNI / TEKUĆI                           Plan za 2023.]]*100</f>
        <v>27.389756231169542</v>
      </c>
      <c r="V29" s="218"/>
      <c r="W29" s="218"/>
      <c r="X29" s="218"/>
      <c r="Y29" s="218"/>
      <c r="Z29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3651</v>
      </c>
    </row>
    <row r="30" spans="1:26" s="42" customFormat="1" x14ac:dyDescent="0.25">
      <c r="A30" s="69">
        <v>323</v>
      </c>
      <c r="B30" s="70" t="s">
        <v>17</v>
      </c>
      <c r="C30" s="70"/>
      <c r="D30" s="70"/>
      <c r="E30" s="70"/>
      <c r="F30" s="70"/>
      <c r="G30" s="70"/>
      <c r="H30" s="70"/>
      <c r="I30" s="70"/>
      <c r="J30" s="71">
        <f t="shared" ref="J30:O30" si="21">SUM(J31:J38)</f>
        <v>423253</v>
      </c>
      <c r="K30" s="71">
        <f t="shared" si="21"/>
        <v>534681.15999999992</v>
      </c>
      <c r="L30" s="212">
        <f t="shared" si="21"/>
        <v>760951</v>
      </c>
      <c r="M30" s="212"/>
      <c r="N30" s="212">
        <f t="shared" si="21"/>
        <v>750400</v>
      </c>
      <c r="O30" s="212">
        <f t="shared" si="21"/>
        <v>510900</v>
      </c>
      <c r="P30" s="213">
        <f t="shared" ref="P30:S30" si="22">SUM(P31:P38)</f>
        <v>449050</v>
      </c>
      <c r="Q30" s="213">
        <f t="shared" si="22"/>
        <v>177820.24</v>
      </c>
      <c r="R30" s="213">
        <f t="shared" si="22"/>
        <v>760951</v>
      </c>
      <c r="S30" s="213">
        <f t="shared" si="22"/>
        <v>337261.77</v>
      </c>
      <c r="T30" s="243">
        <f>BazaZaUpit[[#This Row],[Izvršenje 01.01.-30.06.2023.]]/BazaZaUpit[[#This Row],[Izvršenje 01.01.-30.06.2022.]]*100</f>
        <v>189.66444427248555</v>
      </c>
      <c r="U30" s="243">
        <f>BazaZaUpit[[#This Row],[Izvršenje 01.01.-30.06.2023.]]/BazaZaUpit[[#This Row],[IZVORNI / TEKUĆI                           Plan za 2023.]]*100</f>
        <v>44.32108900573099</v>
      </c>
      <c r="V30" s="213">
        <f t="shared" ref="V30:Y30" si="23">SUM(V31:V38)</f>
        <v>0</v>
      </c>
      <c r="W30" s="213">
        <f t="shared" si="23"/>
        <v>25000</v>
      </c>
      <c r="X30" s="213">
        <f t="shared" si="23"/>
        <v>0</v>
      </c>
      <c r="Y30" s="213">
        <f t="shared" si="23"/>
        <v>0</v>
      </c>
      <c r="Z30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785951</v>
      </c>
    </row>
    <row r="31" spans="1:26" x14ac:dyDescent="0.25">
      <c r="A31" s="10">
        <v>3231</v>
      </c>
      <c r="B31" s="5" t="s">
        <v>47</v>
      </c>
      <c r="C31" s="5"/>
      <c r="D31" s="5"/>
      <c r="E31" s="5"/>
      <c r="F31" s="5"/>
      <c r="G31" s="5"/>
      <c r="H31" s="5"/>
      <c r="I31" s="5"/>
      <c r="J31" s="6">
        <v>92906</v>
      </c>
      <c r="K31" s="6">
        <v>65952.009999999995</v>
      </c>
      <c r="L31" s="216">
        <v>92906</v>
      </c>
      <c r="M31" s="216"/>
      <c r="N31" s="216">
        <v>91400</v>
      </c>
      <c r="O31" s="216">
        <v>88400</v>
      </c>
      <c r="P31" s="217">
        <v>88400</v>
      </c>
      <c r="Q31" s="218">
        <v>32955.1</v>
      </c>
      <c r="R31" s="219">
        <v>92906</v>
      </c>
      <c r="S31" s="218">
        <v>36028.300000000003</v>
      </c>
      <c r="T31" s="244">
        <f>BazaZaUpit[[#This Row],[Izvršenje 01.01.-30.06.2023.]]/BazaZaUpit[[#This Row],[Izvršenje 01.01.-30.06.2022.]]*100</f>
        <v>109.32541548956006</v>
      </c>
      <c r="U31" s="244">
        <f>BazaZaUpit[[#This Row],[Izvršenje 01.01.-30.06.2023.]]/BazaZaUpit[[#This Row],[IZVORNI / TEKUĆI                           Plan za 2023.]]*100</f>
        <v>38.779303812455602</v>
      </c>
      <c r="V31" s="218"/>
      <c r="W31" s="218"/>
      <c r="X31" s="218"/>
      <c r="Y31" s="218"/>
      <c r="Z31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92906</v>
      </c>
    </row>
    <row r="32" spans="1:26" x14ac:dyDescent="0.25">
      <c r="A32" s="10">
        <v>3232</v>
      </c>
      <c r="B32" s="5" t="s">
        <v>59</v>
      </c>
      <c r="C32" s="5"/>
      <c r="D32" s="5"/>
      <c r="E32" s="5"/>
      <c r="F32" s="5"/>
      <c r="G32" s="5"/>
      <c r="H32" s="5"/>
      <c r="I32" s="5"/>
      <c r="J32" s="6">
        <v>66361</v>
      </c>
      <c r="K32" s="6">
        <v>180388.18</v>
      </c>
      <c r="L32" s="216">
        <v>172924</v>
      </c>
      <c r="M32" s="216"/>
      <c r="N32" s="220">
        <v>158000</v>
      </c>
      <c r="O32" s="220">
        <v>68900</v>
      </c>
      <c r="P32" s="221">
        <v>52650</v>
      </c>
      <c r="Q32" s="218">
        <v>15410.63</v>
      </c>
      <c r="R32" s="219">
        <v>172924</v>
      </c>
      <c r="S32" s="218">
        <v>55475.65</v>
      </c>
      <c r="T32" s="244">
        <f>BazaZaUpit[[#This Row],[Izvršenje 01.01.-30.06.2023.]]/BazaZaUpit[[#This Row],[Izvršenje 01.01.-30.06.2022.]]*100</f>
        <v>359.98301172632142</v>
      </c>
      <c r="U32" s="244">
        <f>BazaZaUpit[[#This Row],[Izvršenje 01.01.-30.06.2023.]]/BazaZaUpit[[#This Row],[IZVORNI / TEKUĆI                           Plan za 2023.]]*100</f>
        <v>32.080943073257615</v>
      </c>
      <c r="V32" s="218"/>
      <c r="W32" s="218"/>
      <c r="X32" s="218"/>
      <c r="Y32" s="218"/>
      <c r="Z32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172924</v>
      </c>
    </row>
    <row r="33" spans="1:26" x14ac:dyDescent="0.25">
      <c r="A33" s="10">
        <v>3233</v>
      </c>
      <c r="B33" s="5" t="s">
        <v>48</v>
      </c>
      <c r="C33" s="5"/>
      <c r="D33" s="5"/>
      <c r="E33" s="5"/>
      <c r="F33" s="5"/>
      <c r="G33" s="5"/>
      <c r="H33" s="5"/>
      <c r="I33" s="5"/>
      <c r="J33" s="6">
        <v>11281</v>
      </c>
      <c r="K33" s="6">
        <v>8724.65</v>
      </c>
      <c r="L33" s="216">
        <v>7964</v>
      </c>
      <c r="M33" s="216"/>
      <c r="N33" s="216">
        <v>12000</v>
      </c>
      <c r="O33" s="216">
        <v>12000</v>
      </c>
      <c r="P33" s="217">
        <v>12000</v>
      </c>
      <c r="Q33" s="218">
        <v>5011.8</v>
      </c>
      <c r="R33" s="219">
        <v>7964</v>
      </c>
      <c r="S33" s="218">
        <v>4190.82</v>
      </c>
      <c r="T33" s="244">
        <f>BazaZaUpit[[#This Row],[Izvršenje 01.01.-30.06.2023.]]/BazaZaUpit[[#This Row],[Izvršenje 01.01.-30.06.2022.]]*100</f>
        <v>83.61905902071112</v>
      </c>
      <c r="U33" s="244">
        <f>BazaZaUpit[[#This Row],[Izvršenje 01.01.-30.06.2023.]]/BazaZaUpit[[#This Row],[IZVORNI / TEKUĆI                           Plan za 2023.]]*100</f>
        <v>52.622049221496738</v>
      </c>
      <c r="V33" s="218"/>
      <c r="W33" s="218"/>
      <c r="X33" s="218"/>
      <c r="Y33" s="218"/>
      <c r="Z33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7964</v>
      </c>
    </row>
    <row r="34" spans="1:26" x14ac:dyDescent="0.25">
      <c r="A34" s="10">
        <v>3234</v>
      </c>
      <c r="B34" s="5" t="s">
        <v>16</v>
      </c>
      <c r="C34" s="5"/>
      <c r="D34" s="5"/>
      <c r="E34" s="5"/>
      <c r="F34" s="5"/>
      <c r="G34" s="5"/>
      <c r="H34" s="5"/>
      <c r="I34" s="5"/>
      <c r="J34" s="6">
        <v>53089</v>
      </c>
      <c r="K34" s="6">
        <v>42911.23</v>
      </c>
      <c r="L34" s="216">
        <v>53089</v>
      </c>
      <c r="M34" s="216"/>
      <c r="N34" s="216">
        <v>53000</v>
      </c>
      <c r="O34" s="216">
        <v>53000</v>
      </c>
      <c r="P34" s="217">
        <v>53000</v>
      </c>
      <c r="Q34" s="218">
        <v>20938.439999999999</v>
      </c>
      <c r="R34" s="219">
        <v>53089</v>
      </c>
      <c r="S34" s="218">
        <v>24598.53</v>
      </c>
      <c r="T34" s="244">
        <f>BazaZaUpit[[#This Row],[Izvršenje 01.01.-30.06.2023.]]/BazaZaUpit[[#This Row],[Izvršenje 01.01.-30.06.2022.]]*100</f>
        <v>117.48024208107195</v>
      </c>
      <c r="U34" s="244">
        <f>BazaZaUpit[[#This Row],[Izvršenje 01.01.-30.06.2023.]]/BazaZaUpit[[#This Row],[IZVORNI / TEKUĆI                           Plan za 2023.]]*100</f>
        <v>46.334513741076307</v>
      </c>
      <c r="V34" s="218"/>
      <c r="W34" s="218"/>
      <c r="X34" s="218"/>
      <c r="Y34" s="218"/>
      <c r="Z34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53089</v>
      </c>
    </row>
    <row r="35" spans="1:26" x14ac:dyDescent="0.25">
      <c r="A35" s="10">
        <v>3235</v>
      </c>
      <c r="B35" s="5" t="s">
        <v>49</v>
      </c>
      <c r="C35" s="5"/>
      <c r="D35" s="5"/>
      <c r="E35" s="5"/>
      <c r="F35" s="5"/>
      <c r="G35" s="5"/>
      <c r="H35" s="5"/>
      <c r="I35" s="5"/>
      <c r="J35" s="6">
        <v>9291</v>
      </c>
      <c r="K35" s="6">
        <v>54343.82</v>
      </c>
      <c r="L35" s="216">
        <v>211605</v>
      </c>
      <c r="M35" s="216"/>
      <c r="N35" s="216">
        <v>210000</v>
      </c>
      <c r="O35" s="216">
        <v>20000</v>
      </c>
      <c r="P35" s="217">
        <v>3500</v>
      </c>
      <c r="Q35" s="218">
        <v>4092.79</v>
      </c>
      <c r="R35" s="219">
        <v>211605</v>
      </c>
      <c r="S35" s="218">
        <v>102578.35</v>
      </c>
      <c r="T35" s="244">
        <f>BazaZaUpit[[#This Row],[Izvršenje 01.01.-30.06.2023.]]/BazaZaUpit[[#This Row],[Izvršenje 01.01.-30.06.2022.]]*100</f>
        <v>2506.3184282604288</v>
      </c>
      <c r="U35" s="244">
        <f>BazaZaUpit[[#This Row],[Izvršenje 01.01.-30.06.2023.]]/BazaZaUpit[[#This Row],[IZVORNI / TEKUĆI                           Plan za 2023.]]*100</f>
        <v>48.476335625339665</v>
      </c>
      <c r="V35" s="218"/>
      <c r="W35" s="218"/>
      <c r="X35" s="218"/>
      <c r="Y35" s="218"/>
      <c r="Z35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211605</v>
      </c>
    </row>
    <row r="36" spans="1:26" x14ac:dyDescent="0.25">
      <c r="A36" s="10">
        <v>3236</v>
      </c>
      <c r="B36" s="5" t="s">
        <v>104</v>
      </c>
      <c r="C36" s="5"/>
      <c r="D36" s="5"/>
      <c r="E36" s="5"/>
      <c r="F36" s="5"/>
      <c r="G36" s="5"/>
      <c r="H36" s="5"/>
      <c r="I36" s="5"/>
      <c r="J36" s="6">
        <v>4513</v>
      </c>
      <c r="K36" s="6">
        <v>3095.1</v>
      </c>
      <c r="L36" s="216">
        <v>26651</v>
      </c>
      <c r="M36" s="216"/>
      <c r="N36" s="216">
        <v>23000</v>
      </c>
      <c r="O36" s="216">
        <v>28000</v>
      </c>
      <c r="P36" s="217">
        <v>2000</v>
      </c>
      <c r="Q36" s="218">
        <v>3095.1</v>
      </c>
      <c r="R36" s="219">
        <v>26651</v>
      </c>
      <c r="S36" s="218"/>
      <c r="T36" s="244"/>
      <c r="U36" s="244"/>
      <c r="V36" s="218"/>
      <c r="W36" s="218"/>
      <c r="X36" s="218"/>
      <c r="Y36" s="218"/>
      <c r="Z36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26651</v>
      </c>
    </row>
    <row r="37" spans="1:26" x14ac:dyDescent="0.25">
      <c r="A37" s="10">
        <v>3237</v>
      </c>
      <c r="B37" s="5" t="s">
        <v>50</v>
      </c>
      <c r="C37" s="5"/>
      <c r="D37" s="5"/>
      <c r="E37" s="5"/>
      <c r="F37" s="5"/>
      <c r="G37" s="5"/>
      <c r="H37" s="5"/>
      <c r="I37" s="5"/>
      <c r="J37" s="6">
        <v>39817</v>
      </c>
      <c r="K37" s="6">
        <v>21409.41</v>
      </c>
      <c r="L37" s="216">
        <v>39817</v>
      </c>
      <c r="M37" s="216"/>
      <c r="N37" s="216">
        <v>40000</v>
      </c>
      <c r="O37" s="216">
        <v>40000</v>
      </c>
      <c r="P37" s="217">
        <v>40000</v>
      </c>
      <c r="Q37" s="218">
        <v>20538.419999999998</v>
      </c>
      <c r="R37" s="219">
        <v>39817</v>
      </c>
      <c r="S37" s="218">
        <v>19445.48</v>
      </c>
      <c r="T37" s="244">
        <f>BazaZaUpit[[#This Row],[Izvršenje 01.01.-30.06.2023.]]/BazaZaUpit[[#This Row],[Izvršenje 01.01.-30.06.2022.]]*100</f>
        <v>94.67855852592362</v>
      </c>
      <c r="U37" s="244">
        <f>BazaZaUpit[[#This Row],[Izvršenje 01.01.-30.06.2023.]]/BazaZaUpit[[#This Row],[IZVORNI / TEKUĆI                           Plan za 2023.]]*100</f>
        <v>48.837129869151369</v>
      </c>
      <c r="V37" s="218"/>
      <c r="W37" s="218"/>
      <c r="X37" s="218"/>
      <c r="Y37" s="218"/>
      <c r="Z37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39817</v>
      </c>
    </row>
    <row r="38" spans="1:26" x14ac:dyDescent="0.25">
      <c r="A38" s="10">
        <v>3239</v>
      </c>
      <c r="B38" s="9" t="s">
        <v>52</v>
      </c>
      <c r="C38" s="9"/>
      <c r="D38" s="9"/>
      <c r="E38" s="9"/>
      <c r="F38" s="9"/>
      <c r="G38" s="9"/>
      <c r="H38" s="9"/>
      <c r="I38" s="9"/>
      <c r="J38" s="6">
        <v>145995</v>
      </c>
      <c r="K38" s="6">
        <v>157856.76</v>
      </c>
      <c r="L38" s="216">
        <v>155995</v>
      </c>
      <c r="M38" s="216"/>
      <c r="N38" s="216">
        <v>163000</v>
      </c>
      <c r="O38" s="216">
        <v>200600</v>
      </c>
      <c r="P38" s="217">
        <v>197500</v>
      </c>
      <c r="Q38" s="218">
        <v>75777.960000000006</v>
      </c>
      <c r="R38" s="219">
        <v>155995</v>
      </c>
      <c r="S38" s="218">
        <v>94944.639999999999</v>
      </c>
      <c r="T38" s="244">
        <f>BazaZaUpit[[#This Row],[Izvršenje 01.01.-30.06.2023.]]/BazaZaUpit[[#This Row],[Izvršenje 01.01.-30.06.2022.]]*100</f>
        <v>125.29321190488632</v>
      </c>
      <c r="U38" s="244">
        <f>BazaZaUpit[[#This Row],[Izvršenje 01.01.-30.06.2023.]]/BazaZaUpit[[#This Row],[IZVORNI / TEKUĆI                           Plan za 2023.]]*100</f>
        <v>60.863899483957816</v>
      </c>
      <c r="V38" s="218"/>
      <c r="W38" s="218">
        <v>25000</v>
      </c>
      <c r="X38" s="218"/>
      <c r="Y38" s="218"/>
      <c r="Z38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180995</v>
      </c>
    </row>
    <row r="39" spans="1:26" s="42" customFormat="1" x14ac:dyDescent="0.25">
      <c r="A39" s="69">
        <v>329</v>
      </c>
      <c r="B39" s="70" t="s">
        <v>20</v>
      </c>
      <c r="C39" s="70"/>
      <c r="D39" s="70"/>
      <c r="E39" s="70"/>
      <c r="F39" s="70"/>
      <c r="G39" s="70"/>
      <c r="H39" s="70"/>
      <c r="I39" s="70"/>
      <c r="J39" s="71">
        <f t="shared" ref="J39:O39" si="24">SUM(J40:J45)</f>
        <v>63985</v>
      </c>
      <c r="K39" s="71">
        <f t="shared" si="24"/>
        <v>44904.180000000008</v>
      </c>
      <c r="L39" s="212">
        <f t="shared" si="24"/>
        <v>60157</v>
      </c>
      <c r="M39" s="212"/>
      <c r="N39" s="212">
        <f t="shared" si="24"/>
        <v>84950</v>
      </c>
      <c r="O39" s="212">
        <f t="shared" si="24"/>
        <v>59750</v>
      </c>
      <c r="P39" s="213">
        <f t="shared" ref="P39:S39" si="25">SUM(P40:P45)</f>
        <v>59750</v>
      </c>
      <c r="Q39" s="213">
        <f t="shared" si="25"/>
        <v>22361.050000000003</v>
      </c>
      <c r="R39" s="213">
        <f t="shared" si="25"/>
        <v>60157</v>
      </c>
      <c r="S39" s="213">
        <f t="shared" si="25"/>
        <v>37273.53</v>
      </c>
      <c r="T39" s="243">
        <f>BazaZaUpit[[#This Row],[Izvršenje 01.01.-30.06.2023.]]/BazaZaUpit[[#This Row],[Izvršenje 01.01.-30.06.2022.]]*100</f>
        <v>166.68953380990604</v>
      </c>
      <c r="U39" s="243">
        <f>BazaZaUpit[[#This Row],[Izvršenje 01.01.-30.06.2023.]]/BazaZaUpit[[#This Row],[IZVORNI / TEKUĆI                           Plan za 2023.]]*100</f>
        <v>61.960420233721756</v>
      </c>
      <c r="V39" s="213">
        <f t="shared" ref="V39:Y39" si="26">SUM(V40:V45)</f>
        <v>0</v>
      </c>
      <c r="W39" s="213">
        <f t="shared" si="26"/>
        <v>9000</v>
      </c>
      <c r="X39" s="213">
        <f t="shared" si="26"/>
        <v>0</v>
      </c>
      <c r="Y39" s="213">
        <f t="shared" si="26"/>
        <v>0</v>
      </c>
      <c r="Z39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69157</v>
      </c>
    </row>
    <row r="40" spans="1:26" ht="24" x14ac:dyDescent="0.25">
      <c r="A40" s="10">
        <v>3291</v>
      </c>
      <c r="B40" s="5" t="s">
        <v>105</v>
      </c>
      <c r="C40" s="5"/>
      <c r="D40" s="5"/>
      <c r="E40" s="5"/>
      <c r="F40" s="5"/>
      <c r="G40" s="5"/>
      <c r="H40" s="5"/>
      <c r="I40" s="5"/>
      <c r="J40" s="6">
        <v>19908</v>
      </c>
      <c r="K40" s="6">
        <v>15203.61</v>
      </c>
      <c r="L40" s="216">
        <v>19908</v>
      </c>
      <c r="M40" s="216"/>
      <c r="N40" s="216">
        <v>20000</v>
      </c>
      <c r="O40" s="216">
        <v>20000</v>
      </c>
      <c r="P40" s="217">
        <v>20000</v>
      </c>
      <c r="Q40" s="218">
        <v>6054.77</v>
      </c>
      <c r="R40" s="219">
        <v>19908</v>
      </c>
      <c r="S40" s="218">
        <v>8696.44</v>
      </c>
      <c r="T40" s="244">
        <f>BazaZaUpit[[#This Row],[Izvršenje 01.01.-30.06.2023.]]/BazaZaUpit[[#This Row],[Izvršenje 01.01.-30.06.2022.]]*100</f>
        <v>143.62956809259478</v>
      </c>
      <c r="U40" s="244">
        <f>BazaZaUpit[[#This Row],[Izvršenje 01.01.-30.06.2023.]]/BazaZaUpit[[#This Row],[IZVORNI / TEKUĆI                           Plan za 2023.]]*100</f>
        <v>43.683142455294352</v>
      </c>
      <c r="V40" s="218"/>
      <c r="W40" s="218"/>
      <c r="X40" s="218"/>
      <c r="Y40" s="218"/>
      <c r="Z40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19908</v>
      </c>
    </row>
    <row r="41" spans="1:26" x14ac:dyDescent="0.25">
      <c r="A41" s="10">
        <v>3292</v>
      </c>
      <c r="B41" s="5" t="s">
        <v>18</v>
      </c>
      <c r="C41" s="5"/>
      <c r="D41" s="5"/>
      <c r="E41" s="5"/>
      <c r="F41" s="5"/>
      <c r="G41" s="5"/>
      <c r="H41" s="5"/>
      <c r="I41" s="5"/>
      <c r="J41" s="6">
        <v>2654</v>
      </c>
      <c r="K41" s="6">
        <v>365.47</v>
      </c>
      <c r="L41" s="216">
        <v>2655</v>
      </c>
      <c r="M41" s="216"/>
      <c r="N41" s="216">
        <v>2700</v>
      </c>
      <c r="O41" s="216">
        <v>2700</v>
      </c>
      <c r="P41" s="217">
        <v>2700</v>
      </c>
      <c r="Q41" s="218"/>
      <c r="R41" s="219">
        <v>2655</v>
      </c>
      <c r="S41" s="218">
        <v>24.55</v>
      </c>
      <c r="T41" s="244"/>
      <c r="U41" s="244">
        <f>BazaZaUpit[[#This Row],[Izvršenje 01.01.-30.06.2023.]]/BazaZaUpit[[#This Row],[IZVORNI / TEKUĆI                           Plan za 2023.]]*100</f>
        <v>0.92467043314500941</v>
      </c>
      <c r="V41" s="218"/>
      <c r="W41" s="218"/>
      <c r="X41" s="218"/>
      <c r="Y41" s="218"/>
      <c r="Z41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2655</v>
      </c>
    </row>
    <row r="42" spans="1:26" x14ac:dyDescent="0.25">
      <c r="A42" s="10">
        <v>3293</v>
      </c>
      <c r="B42" s="5" t="s">
        <v>19</v>
      </c>
      <c r="C42" s="5"/>
      <c r="D42" s="5"/>
      <c r="E42" s="5"/>
      <c r="F42" s="5"/>
      <c r="G42" s="5"/>
      <c r="H42" s="5"/>
      <c r="I42" s="5"/>
      <c r="J42" s="6">
        <v>14600</v>
      </c>
      <c r="K42" s="6">
        <v>13893.15</v>
      </c>
      <c r="L42" s="216">
        <v>14600</v>
      </c>
      <c r="M42" s="216"/>
      <c r="N42" s="216">
        <v>40000</v>
      </c>
      <c r="O42" s="216">
        <v>20000</v>
      </c>
      <c r="P42" s="217">
        <v>20000</v>
      </c>
      <c r="Q42" s="218">
        <v>7039.51</v>
      </c>
      <c r="R42" s="219">
        <v>14600</v>
      </c>
      <c r="S42" s="218">
        <v>13431.73</v>
      </c>
      <c r="T42" s="244">
        <f>BazaZaUpit[[#This Row],[Izvršenje 01.01.-30.06.2023.]]/BazaZaUpit[[#This Row],[Izvršenje 01.01.-30.06.2022.]]*100</f>
        <v>190.80489977285347</v>
      </c>
      <c r="U42" s="244">
        <f>BazaZaUpit[[#This Row],[Izvršenje 01.01.-30.06.2023.]]/BazaZaUpit[[#This Row],[IZVORNI / TEKUĆI                           Plan za 2023.]]*100</f>
        <v>91.998150684931502</v>
      </c>
      <c r="V42" s="218"/>
      <c r="W42" s="218">
        <v>7000</v>
      </c>
      <c r="X42" s="218"/>
      <c r="Y42" s="218"/>
      <c r="Z42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21600</v>
      </c>
    </row>
    <row r="43" spans="1:26" x14ac:dyDescent="0.25">
      <c r="A43" s="10">
        <v>3294</v>
      </c>
      <c r="B43" s="5" t="s">
        <v>106</v>
      </c>
      <c r="C43" s="5"/>
      <c r="D43" s="5"/>
      <c r="E43" s="5"/>
      <c r="F43" s="5"/>
      <c r="G43" s="5"/>
      <c r="H43" s="5"/>
      <c r="I43" s="5"/>
      <c r="J43" s="6">
        <v>2654</v>
      </c>
      <c r="K43" s="6">
        <v>2528.67</v>
      </c>
      <c r="L43" s="216">
        <v>2655</v>
      </c>
      <c r="M43" s="216"/>
      <c r="N43" s="216">
        <v>2700</v>
      </c>
      <c r="O43" s="216">
        <v>2700</v>
      </c>
      <c r="P43" s="217">
        <v>2700</v>
      </c>
      <c r="Q43" s="218">
        <v>2338.88</v>
      </c>
      <c r="R43" s="219">
        <v>2655</v>
      </c>
      <c r="S43" s="218">
        <v>2515.96</v>
      </c>
      <c r="T43" s="244">
        <f>BazaZaUpit[[#This Row],[Izvršenje 01.01.-30.06.2023.]]/BazaZaUpit[[#This Row],[Izvršenje 01.01.-30.06.2022.]]*100</f>
        <v>107.57114516349706</v>
      </c>
      <c r="U43" s="244">
        <f>BazaZaUpit[[#This Row],[Izvršenje 01.01.-30.06.2023.]]/BazaZaUpit[[#This Row],[IZVORNI / TEKUĆI                           Plan za 2023.]]*100</f>
        <v>94.763088512241055</v>
      </c>
      <c r="V43" s="218"/>
      <c r="W43" s="218"/>
      <c r="X43" s="218"/>
      <c r="Y43" s="218"/>
      <c r="Z43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2655</v>
      </c>
    </row>
    <row r="44" spans="1:26" x14ac:dyDescent="0.25">
      <c r="A44" s="10">
        <v>3295</v>
      </c>
      <c r="B44" s="5" t="s">
        <v>53</v>
      </c>
      <c r="C44" s="5"/>
      <c r="D44" s="5"/>
      <c r="E44" s="5"/>
      <c r="F44" s="5"/>
      <c r="G44" s="5"/>
      <c r="H44" s="5"/>
      <c r="I44" s="5"/>
      <c r="J44" s="6">
        <v>10830</v>
      </c>
      <c r="K44" s="6">
        <v>8056.59</v>
      </c>
      <c r="L44" s="216">
        <v>12376</v>
      </c>
      <c r="M44" s="216"/>
      <c r="N44" s="216">
        <v>9550</v>
      </c>
      <c r="O44" s="216">
        <v>9550</v>
      </c>
      <c r="P44" s="217">
        <v>9550</v>
      </c>
      <c r="Q44" s="218">
        <v>3469.38</v>
      </c>
      <c r="R44" s="219">
        <v>12376</v>
      </c>
      <c r="S44" s="218">
        <v>5405.6</v>
      </c>
      <c r="T44" s="244">
        <f>BazaZaUpit[[#This Row],[Izvršenje 01.01.-30.06.2023.]]/BazaZaUpit[[#This Row],[Izvršenje 01.01.-30.06.2022.]]*100</f>
        <v>155.80881886677159</v>
      </c>
      <c r="U44" s="244">
        <f>BazaZaUpit[[#This Row],[Izvršenje 01.01.-30.06.2023.]]/BazaZaUpit[[#This Row],[IZVORNI / TEKUĆI                           Plan za 2023.]]*100</f>
        <v>43.678086619263091</v>
      </c>
      <c r="V44" s="218"/>
      <c r="W44" s="218"/>
      <c r="X44" s="218"/>
      <c r="Y44" s="218"/>
      <c r="Z44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12376</v>
      </c>
    </row>
    <row r="45" spans="1:26" x14ac:dyDescent="0.25">
      <c r="A45" s="10">
        <v>3299</v>
      </c>
      <c r="B45" s="5" t="s">
        <v>54</v>
      </c>
      <c r="C45" s="5"/>
      <c r="D45" s="5"/>
      <c r="E45" s="5"/>
      <c r="F45" s="5"/>
      <c r="G45" s="5"/>
      <c r="H45" s="5"/>
      <c r="I45" s="5"/>
      <c r="J45" s="6">
        <v>13339</v>
      </c>
      <c r="K45" s="6">
        <v>4856.6899999999996</v>
      </c>
      <c r="L45" s="216">
        <v>7963</v>
      </c>
      <c r="M45" s="216"/>
      <c r="N45" s="216">
        <v>10000</v>
      </c>
      <c r="O45" s="216">
        <v>4800</v>
      </c>
      <c r="P45" s="217">
        <v>4800</v>
      </c>
      <c r="Q45" s="218">
        <v>3458.51</v>
      </c>
      <c r="R45" s="219">
        <v>7963</v>
      </c>
      <c r="S45" s="218">
        <v>7199.25</v>
      </c>
      <c r="T45" s="244">
        <f>BazaZaUpit[[#This Row],[Izvršenje 01.01.-30.06.2023.]]/BazaZaUpit[[#This Row],[Izvršenje 01.01.-30.06.2022.]]*100</f>
        <v>208.16045059866818</v>
      </c>
      <c r="U45" s="244">
        <f>BazaZaUpit[[#This Row],[Izvršenje 01.01.-30.06.2023.]]/BazaZaUpit[[#This Row],[IZVORNI / TEKUĆI                           Plan za 2023.]]*100</f>
        <v>90.408765540625396</v>
      </c>
      <c r="V45" s="218"/>
      <c r="W45" s="218">
        <v>2000</v>
      </c>
      <c r="X45" s="218"/>
      <c r="Y45" s="218"/>
      <c r="Z45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9963</v>
      </c>
    </row>
    <row r="46" spans="1:26" s="42" customFormat="1" x14ac:dyDescent="0.25">
      <c r="A46" s="69">
        <v>34</v>
      </c>
      <c r="B46" s="70" t="s">
        <v>23</v>
      </c>
      <c r="C46" s="70"/>
      <c r="D46" s="70"/>
      <c r="E46" s="70"/>
      <c r="F46" s="70"/>
      <c r="G46" s="70"/>
      <c r="H46" s="70"/>
      <c r="I46" s="70"/>
      <c r="J46" s="71">
        <f t="shared" ref="J46:S46" si="27">SUM(J47)</f>
        <v>663</v>
      </c>
      <c r="K46" s="71">
        <f t="shared" si="27"/>
        <v>0</v>
      </c>
      <c r="L46" s="212">
        <f t="shared" si="27"/>
        <v>0</v>
      </c>
      <c r="M46" s="212"/>
      <c r="N46" s="212">
        <f t="shared" si="27"/>
        <v>0</v>
      </c>
      <c r="O46" s="212">
        <f t="shared" si="27"/>
        <v>0</v>
      </c>
      <c r="P46" s="213">
        <f t="shared" si="27"/>
        <v>0</v>
      </c>
      <c r="Q46" s="213">
        <f t="shared" si="27"/>
        <v>0</v>
      </c>
      <c r="R46" s="213">
        <f t="shared" si="27"/>
        <v>0</v>
      </c>
      <c r="S46" s="213">
        <f t="shared" si="27"/>
        <v>0</v>
      </c>
      <c r="T46" s="243"/>
      <c r="U46" s="243"/>
      <c r="V46" s="213">
        <f t="shared" ref="V46:Y46" si="28">SUM(V47)</f>
        <v>0</v>
      </c>
      <c r="W46" s="213">
        <f t="shared" si="28"/>
        <v>0</v>
      </c>
      <c r="X46" s="213">
        <f t="shared" si="28"/>
        <v>0</v>
      </c>
      <c r="Y46" s="213">
        <f t="shared" si="28"/>
        <v>0</v>
      </c>
      <c r="Z46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47" spans="1:26" s="42" customFormat="1" x14ac:dyDescent="0.25">
      <c r="A47" s="69">
        <v>343</v>
      </c>
      <c r="B47" s="70" t="s">
        <v>22</v>
      </c>
      <c r="C47" s="70"/>
      <c r="D47" s="70"/>
      <c r="E47" s="70"/>
      <c r="F47" s="70"/>
      <c r="G47" s="70"/>
      <c r="H47" s="70"/>
      <c r="I47" s="70"/>
      <c r="J47" s="71">
        <f t="shared" ref="J47:O47" si="29">SUM(J48:J49)</f>
        <v>663</v>
      </c>
      <c r="K47" s="71">
        <f t="shared" si="29"/>
        <v>0</v>
      </c>
      <c r="L47" s="212">
        <f t="shared" si="29"/>
        <v>0</v>
      </c>
      <c r="M47" s="212"/>
      <c r="N47" s="212">
        <f t="shared" si="29"/>
        <v>0</v>
      </c>
      <c r="O47" s="212">
        <f t="shared" si="29"/>
        <v>0</v>
      </c>
      <c r="P47" s="213">
        <f t="shared" ref="P47:S47" si="30">SUM(P48:P49)</f>
        <v>0</v>
      </c>
      <c r="Q47" s="213">
        <f t="shared" si="30"/>
        <v>0</v>
      </c>
      <c r="R47" s="213">
        <f t="shared" si="30"/>
        <v>0</v>
      </c>
      <c r="S47" s="213">
        <f t="shared" si="30"/>
        <v>0</v>
      </c>
      <c r="T47" s="243"/>
      <c r="U47" s="243"/>
      <c r="V47" s="213">
        <f t="shared" ref="V47:Y47" si="31">SUM(V48:V49)</f>
        <v>0</v>
      </c>
      <c r="W47" s="213">
        <f t="shared" si="31"/>
        <v>0</v>
      </c>
      <c r="X47" s="213">
        <f t="shared" si="31"/>
        <v>0</v>
      </c>
      <c r="Y47" s="213">
        <f t="shared" si="31"/>
        <v>0</v>
      </c>
      <c r="Z47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48" spans="1:26" x14ac:dyDescent="0.25">
      <c r="A48" s="10">
        <v>3431</v>
      </c>
      <c r="B48" s="5" t="s">
        <v>55</v>
      </c>
      <c r="C48" s="5"/>
      <c r="D48" s="5"/>
      <c r="E48" s="5"/>
      <c r="F48" s="5"/>
      <c r="G48" s="5"/>
      <c r="H48" s="5"/>
      <c r="I48" s="5"/>
      <c r="J48" s="6">
        <v>398</v>
      </c>
      <c r="K48" s="6"/>
      <c r="L48" s="216">
        <v>0</v>
      </c>
      <c r="M48" s="216"/>
      <c r="N48" s="216"/>
      <c r="O48" s="216"/>
      <c r="P48" s="217"/>
      <c r="Q48" s="218"/>
      <c r="R48" s="219"/>
      <c r="S48" s="218"/>
      <c r="T48" s="244"/>
      <c r="U48" s="244"/>
      <c r="V48" s="218"/>
      <c r="W48" s="218"/>
      <c r="X48" s="218"/>
      <c r="Y48" s="218"/>
      <c r="Z48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49" spans="1:26" ht="24" x14ac:dyDescent="0.25">
      <c r="A49" s="10">
        <v>3432</v>
      </c>
      <c r="B49" s="5" t="s">
        <v>107</v>
      </c>
      <c r="C49" s="5"/>
      <c r="D49" s="5"/>
      <c r="E49" s="5"/>
      <c r="F49" s="5"/>
      <c r="G49" s="5"/>
      <c r="H49" s="5"/>
      <c r="I49" s="5"/>
      <c r="J49" s="6">
        <v>265</v>
      </c>
      <c r="K49" s="6"/>
      <c r="L49" s="216">
        <v>0</v>
      </c>
      <c r="M49" s="216"/>
      <c r="N49" s="216"/>
      <c r="O49" s="216"/>
      <c r="P49" s="217"/>
      <c r="Q49" s="218"/>
      <c r="R49" s="219"/>
      <c r="S49" s="218"/>
      <c r="T49" s="244"/>
      <c r="U49" s="244"/>
      <c r="V49" s="218"/>
      <c r="W49" s="218"/>
      <c r="X49" s="218"/>
      <c r="Y49" s="218"/>
      <c r="Z49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50" spans="1:26" s="42" customFormat="1" ht="24" x14ac:dyDescent="0.25">
      <c r="A50" s="69">
        <v>37</v>
      </c>
      <c r="B50" s="70" t="s">
        <v>109</v>
      </c>
      <c r="C50" s="70"/>
      <c r="D50" s="70"/>
      <c r="E50" s="70"/>
      <c r="F50" s="70"/>
      <c r="G50" s="70"/>
      <c r="H50" s="70"/>
      <c r="I50" s="70"/>
      <c r="J50" s="71">
        <f t="shared" ref="J50:S51" si="32">SUM(J51)</f>
        <v>13272</v>
      </c>
      <c r="K50" s="71">
        <f t="shared" si="32"/>
        <v>3102.4</v>
      </c>
      <c r="L50" s="212">
        <f t="shared" si="32"/>
        <v>10618</v>
      </c>
      <c r="M50" s="212"/>
      <c r="N50" s="212">
        <f t="shared" si="32"/>
        <v>11000</v>
      </c>
      <c r="O50" s="212">
        <f t="shared" si="32"/>
        <v>11000</v>
      </c>
      <c r="P50" s="213">
        <f t="shared" si="32"/>
        <v>11000</v>
      </c>
      <c r="Q50" s="213">
        <f t="shared" si="32"/>
        <v>398.17</v>
      </c>
      <c r="R50" s="213">
        <f t="shared" si="32"/>
        <v>10618</v>
      </c>
      <c r="S50" s="213">
        <f t="shared" si="32"/>
        <v>0</v>
      </c>
      <c r="T50" s="243"/>
      <c r="U50" s="243"/>
      <c r="V50" s="213">
        <f t="shared" ref="V50:Y51" si="33">SUM(V51)</f>
        <v>0</v>
      </c>
      <c r="W50" s="213">
        <f t="shared" si="33"/>
        <v>0</v>
      </c>
      <c r="X50" s="213">
        <f t="shared" si="33"/>
        <v>0</v>
      </c>
      <c r="Y50" s="213">
        <f t="shared" si="33"/>
        <v>0</v>
      </c>
      <c r="Z50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10618</v>
      </c>
    </row>
    <row r="51" spans="1:26" s="42" customFormat="1" x14ac:dyDescent="0.25">
      <c r="A51" s="69">
        <v>372</v>
      </c>
      <c r="B51" s="70" t="s">
        <v>24</v>
      </c>
      <c r="C51" s="70"/>
      <c r="D51" s="70"/>
      <c r="E51" s="70"/>
      <c r="F51" s="70"/>
      <c r="G51" s="70"/>
      <c r="H51" s="70"/>
      <c r="I51" s="70"/>
      <c r="J51" s="71">
        <f t="shared" si="32"/>
        <v>13272</v>
      </c>
      <c r="K51" s="71">
        <f t="shared" si="32"/>
        <v>3102.4</v>
      </c>
      <c r="L51" s="212">
        <f t="shared" si="32"/>
        <v>10618</v>
      </c>
      <c r="M51" s="212"/>
      <c r="N51" s="212">
        <f t="shared" si="32"/>
        <v>11000</v>
      </c>
      <c r="O51" s="212">
        <f t="shared" si="32"/>
        <v>11000</v>
      </c>
      <c r="P51" s="213">
        <f t="shared" si="32"/>
        <v>11000</v>
      </c>
      <c r="Q51" s="213">
        <f t="shared" si="32"/>
        <v>398.17</v>
      </c>
      <c r="R51" s="213">
        <f t="shared" si="32"/>
        <v>10618</v>
      </c>
      <c r="S51" s="213">
        <f t="shared" si="32"/>
        <v>0</v>
      </c>
      <c r="T51" s="243"/>
      <c r="U51" s="243"/>
      <c r="V51" s="213">
        <f t="shared" si="33"/>
        <v>0</v>
      </c>
      <c r="W51" s="213">
        <f t="shared" si="33"/>
        <v>0</v>
      </c>
      <c r="X51" s="213">
        <f t="shared" si="33"/>
        <v>0</v>
      </c>
      <c r="Y51" s="213">
        <f t="shared" si="33"/>
        <v>0</v>
      </c>
      <c r="Z51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10618</v>
      </c>
    </row>
    <row r="52" spans="1:26" x14ac:dyDescent="0.25">
      <c r="A52" s="10">
        <v>3721</v>
      </c>
      <c r="B52" s="5" t="s">
        <v>108</v>
      </c>
      <c r="C52" s="5"/>
      <c r="D52" s="5"/>
      <c r="E52" s="5"/>
      <c r="F52" s="5"/>
      <c r="G52" s="5"/>
      <c r="H52" s="5"/>
      <c r="I52" s="5"/>
      <c r="J52" s="6">
        <v>13272</v>
      </c>
      <c r="K52" s="6">
        <v>3102.4</v>
      </c>
      <c r="L52" s="216">
        <v>10618</v>
      </c>
      <c r="M52" s="216"/>
      <c r="N52" s="216">
        <v>11000</v>
      </c>
      <c r="O52" s="216">
        <v>11000</v>
      </c>
      <c r="P52" s="217">
        <v>11000</v>
      </c>
      <c r="Q52" s="218">
        <v>398.17</v>
      </c>
      <c r="R52" s="219">
        <v>10618</v>
      </c>
      <c r="S52" s="218"/>
      <c r="T52" s="244"/>
      <c r="U52" s="244"/>
      <c r="V52" s="218"/>
      <c r="W52" s="218"/>
      <c r="X52" s="218"/>
      <c r="Y52" s="218"/>
      <c r="Z52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10618</v>
      </c>
    </row>
    <row r="53" spans="1:26" x14ac:dyDescent="0.25">
      <c r="A53" s="2" t="s">
        <v>30</v>
      </c>
      <c r="B53" s="3" t="s">
        <v>35</v>
      </c>
      <c r="C53" s="3" t="s">
        <v>145</v>
      </c>
      <c r="D53" s="3" t="s">
        <v>120</v>
      </c>
      <c r="E53" s="3" t="s">
        <v>121</v>
      </c>
      <c r="F53" s="3" t="s">
        <v>292</v>
      </c>
      <c r="G53" s="3" t="s">
        <v>294</v>
      </c>
      <c r="H53" s="358"/>
      <c r="I53" s="358"/>
      <c r="J53" s="359"/>
      <c r="K53" s="360"/>
      <c r="L53" s="359"/>
      <c r="M53" s="360"/>
      <c r="N53" s="359"/>
      <c r="O53" s="359"/>
      <c r="P53" s="361"/>
      <c r="Q53" s="362"/>
      <c r="R53" s="362"/>
      <c r="S53" s="362"/>
      <c r="T53" s="363" t="e">
        <f>BazaZaUpit[[#This Row],[Izvršenje 01.01.-30.06.2023.]]/BazaZaUpit[[#This Row],[Izvršenje 01.01.-30.06.2022.]]*100</f>
        <v>#DIV/0!</v>
      </c>
      <c r="U53" s="363" t="e">
        <f>BazaZaUpit[[#This Row],[Izvršenje 01.01.-30.06.2023.]]/BazaZaUpit[[#This Row],[IZVORNI / TEKUĆI                           Plan za 2023.]]*100</f>
        <v>#DIV/0!</v>
      </c>
      <c r="V53" s="362"/>
      <c r="W53" s="362"/>
      <c r="X53" s="362"/>
      <c r="Y53" s="362"/>
      <c r="Z53" s="364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54" spans="1:26" x14ac:dyDescent="0.25">
      <c r="A54" s="66">
        <v>4</v>
      </c>
      <c r="B54" s="67" t="s">
        <v>112</v>
      </c>
      <c r="C54" s="67"/>
      <c r="D54" s="67"/>
      <c r="E54" s="67"/>
      <c r="F54" s="67"/>
      <c r="G54" s="67"/>
      <c r="H54" s="67"/>
      <c r="I54" s="67"/>
      <c r="J54" s="68">
        <f t="shared" ref="J54:O54" si="34">SUM(J55+J60)</f>
        <v>632267</v>
      </c>
      <c r="K54" s="68">
        <f t="shared" si="34"/>
        <v>248366.66</v>
      </c>
      <c r="L54" s="210">
        <f t="shared" si="34"/>
        <v>2758741</v>
      </c>
      <c r="M54" s="210"/>
      <c r="N54" s="210">
        <f t="shared" si="34"/>
        <v>7121522</v>
      </c>
      <c r="O54" s="210">
        <f t="shared" si="34"/>
        <v>252150</v>
      </c>
      <c r="P54" s="211">
        <f t="shared" ref="P54:S54" si="35">SUM(P55+P60)</f>
        <v>6850</v>
      </c>
      <c r="Q54" s="211">
        <f>SUM(Q55+Q60)</f>
        <v>46992.829999999994</v>
      </c>
      <c r="R54" s="211">
        <f t="shared" si="35"/>
        <v>2758741</v>
      </c>
      <c r="S54" s="211">
        <f t="shared" si="35"/>
        <v>71856.2</v>
      </c>
      <c r="T54" s="243">
        <f>BazaZaUpit[[#This Row],[Izvršenje 01.01.-30.06.2023.]]/BazaZaUpit[[#This Row],[Izvršenje 01.01.-30.06.2022.]]*100</f>
        <v>152.90885864928759</v>
      </c>
      <c r="U54" s="243">
        <f>BazaZaUpit[[#This Row],[Izvršenje 01.01.-30.06.2023.]]/BazaZaUpit[[#This Row],[IZVORNI / TEKUĆI                           Plan za 2023.]]*100</f>
        <v>2.6046736536702793</v>
      </c>
      <c r="V54" s="211">
        <f t="shared" ref="V54:Y54" si="36">SUM(V55+V60)</f>
        <v>52550</v>
      </c>
      <c r="W54" s="211">
        <f t="shared" si="36"/>
        <v>15000</v>
      </c>
      <c r="X54" s="211">
        <f t="shared" si="36"/>
        <v>0</v>
      </c>
      <c r="Y54" s="211">
        <f t="shared" si="36"/>
        <v>0</v>
      </c>
      <c r="Z54" s="21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2721191</v>
      </c>
    </row>
    <row r="55" spans="1:26" s="42" customFormat="1" x14ac:dyDescent="0.25">
      <c r="A55" s="69">
        <v>42</v>
      </c>
      <c r="B55" s="70" t="s">
        <v>26</v>
      </c>
      <c r="C55" s="70"/>
      <c r="D55" s="70"/>
      <c r="E55" s="70"/>
      <c r="F55" s="70"/>
      <c r="G55" s="70"/>
      <c r="H55" s="70"/>
      <c r="I55" s="70"/>
      <c r="J55" s="71">
        <f t="shared" ref="J55:S55" si="37">SUM(J56)</f>
        <v>35835</v>
      </c>
      <c r="K55" s="71">
        <f t="shared" si="37"/>
        <v>35723.69</v>
      </c>
      <c r="L55" s="212">
        <f t="shared" si="37"/>
        <v>37923</v>
      </c>
      <c r="M55" s="212"/>
      <c r="N55" s="212">
        <f t="shared" si="37"/>
        <v>488022</v>
      </c>
      <c r="O55" s="212">
        <f t="shared" si="37"/>
        <v>252150</v>
      </c>
      <c r="P55" s="213">
        <f t="shared" si="37"/>
        <v>6850</v>
      </c>
      <c r="Q55" s="213">
        <f t="shared" si="37"/>
        <v>11724.88</v>
      </c>
      <c r="R55" s="213">
        <f t="shared" si="37"/>
        <v>37923</v>
      </c>
      <c r="S55" s="213">
        <f t="shared" si="37"/>
        <v>9726.18</v>
      </c>
      <c r="T55" s="243">
        <f>BazaZaUpit[[#This Row],[Izvršenje 01.01.-30.06.2023.]]/BazaZaUpit[[#This Row],[Izvršenje 01.01.-30.06.2022.]]*100</f>
        <v>82.95334365895431</v>
      </c>
      <c r="U55" s="243">
        <f>BazaZaUpit[[#This Row],[Izvršenje 01.01.-30.06.2023.]]/BazaZaUpit[[#This Row],[IZVORNI / TEKUĆI                           Plan za 2023.]]*100</f>
        <v>25.64717981172376</v>
      </c>
      <c r="V55" s="213">
        <f t="shared" ref="V55:Y55" si="38">SUM(V56)</f>
        <v>0</v>
      </c>
      <c r="W55" s="213">
        <f t="shared" si="38"/>
        <v>15000</v>
      </c>
      <c r="X55" s="213">
        <f t="shared" si="38"/>
        <v>0</v>
      </c>
      <c r="Y55" s="213">
        <f t="shared" si="38"/>
        <v>0</v>
      </c>
      <c r="Z55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52923</v>
      </c>
    </row>
    <row r="56" spans="1:26" s="42" customFormat="1" x14ac:dyDescent="0.25">
      <c r="A56" s="69">
        <v>422</v>
      </c>
      <c r="B56" s="70" t="s">
        <v>25</v>
      </c>
      <c r="C56" s="70"/>
      <c r="D56" s="70"/>
      <c r="E56" s="70"/>
      <c r="F56" s="70"/>
      <c r="G56" s="70"/>
      <c r="H56" s="70"/>
      <c r="I56" s="70"/>
      <c r="J56" s="71">
        <f t="shared" ref="J56:O56" si="39">SUM(J57:J59)</f>
        <v>35835</v>
      </c>
      <c r="K56" s="71">
        <f t="shared" si="39"/>
        <v>35723.69</v>
      </c>
      <c r="L56" s="212">
        <f t="shared" si="39"/>
        <v>37923</v>
      </c>
      <c r="M56" s="212"/>
      <c r="N56" s="212">
        <f t="shared" si="39"/>
        <v>488022</v>
      </c>
      <c r="O56" s="212">
        <f t="shared" si="39"/>
        <v>252150</v>
      </c>
      <c r="P56" s="213">
        <f t="shared" ref="P56:S56" si="40">SUM(P57:P59)</f>
        <v>6850</v>
      </c>
      <c r="Q56" s="213">
        <f t="shared" si="40"/>
        <v>11724.88</v>
      </c>
      <c r="R56" s="213">
        <f t="shared" si="40"/>
        <v>37923</v>
      </c>
      <c r="S56" s="213">
        <f t="shared" si="40"/>
        <v>9726.18</v>
      </c>
      <c r="T56" s="243">
        <f>BazaZaUpit[[#This Row],[Izvršenje 01.01.-30.06.2023.]]/BazaZaUpit[[#This Row],[Izvršenje 01.01.-30.06.2022.]]*100</f>
        <v>82.95334365895431</v>
      </c>
      <c r="U56" s="243">
        <f>BazaZaUpit[[#This Row],[Izvršenje 01.01.-30.06.2023.]]/BazaZaUpit[[#This Row],[IZVORNI / TEKUĆI                           Plan za 2023.]]*100</f>
        <v>25.64717981172376</v>
      </c>
      <c r="V56" s="213">
        <f t="shared" ref="V56:Y56" si="41">SUM(V57:V59)</f>
        <v>0</v>
      </c>
      <c r="W56" s="213">
        <f t="shared" si="41"/>
        <v>15000</v>
      </c>
      <c r="X56" s="213">
        <f t="shared" si="41"/>
        <v>0</v>
      </c>
      <c r="Y56" s="213">
        <f t="shared" si="41"/>
        <v>0</v>
      </c>
      <c r="Z56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52923</v>
      </c>
    </row>
    <row r="57" spans="1:26" x14ac:dyDescent="0.25">
      <c r="A57" s="10">
        <v>4221</v>
      </c>
      <c r="B57" s="5" t="s">
        <v>56</v>
      </c>
      <c r="C57" s="5"/>
      <c r="D57" s="5"/>
      <c r="E57" s="5"/>
      <c r="F57" s="5"/>
      <c r="G57" s="5"/>
      <c r="H57" s="5"/>
      <c r="I57" s="5"/>
      <c r="J57" s="6">
        <v>19908</v>
      </c>
      <c r="K57" s="6">
        <v>22983.22</v>
      </c>
      <c r="L57" s="216">
        <v>9542</v>
      </c>
      <c r="M57" s="216"/>
      <c r="N57" s="216">
        <v>413022</v>
      </c>
      <c r="O57" s="216">
        <v>252150</v>
      </c>
      <c r="P57" s="217">
        <v>850</v>
      </c>
      <c r="Q57" s="218">
        <v>3311.25</v>
      </c>
      <c r="R57" s="219">
        <v>9542</v>
      </c>
      <c r="S57" s="218">
        <v>9527.1</v>
      </c>
      <c r="T57" s="244">
        <f>BazaZaUpit[[#This Row],[Izvršenje 01.01.-30.06.2023.]]/BazaZaUpit[[#This Row],[Izvršenje 01.01.-30.06.2022.]]*100</f>
        <v>287.71913929784824</v>
      </c>
      <c r="U57" s="244">
        <f>BazaZaUpit[[#This Row],[Izvršenje 01.01.-30.06.2023.]]/BazaZaUpit[[#This Row],[IZVORNI / TEKUĆI                           Plan za 2023.]]*100</f>
        <v>99.843848249842807</v>
      </c>
      <c r="V57" s="218"/>
      <c r="W57" s="218">
        <v>15000</v>
      </c>
      <c r="X57" s="218"/>
      <c r="Y57" s="218"/>
      <c r="Z57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24542</v>
      </c>
    </row>
    <row r="58" spans="1:26" x14ac:dyDescent="0.25">
      <c r="A58" s="10">
        <v>4222</v>
      </c>
      <c r="B58" s="5" t="s">
        <v>57</v>
      </c>
      <c r="C58" s="5"/>
      <c r="D58" s="5"/>
      <c r="E58" s="5"/>
      <c r="F58" s="5"/>
      <c r="G58" s="5"/>
      <c r="H58" s="5"/>
      <c r="I58" s="5"/>
      <c r="J58" s="6">
        <v>6636</v>
      </c>
      <c r="K58" s="6">
        <v>4147.8</v>
      </c>
      <c r="L58" s="216">
        <v>6636</v>
      </c>
      <c r="M58" s="216"/>
      <c r="N58" s="216"/>
      <c r="O58" s="216"/>
      <c r="P58" s="217">
        <v>6000</v>
      </c>
      <c r="Q58" s="218"/>
      <c r="R58" s="219">
        <v>6636</v>
      </c>
      <c r="S58" s="218"/>
      <c r="T58" s="244"/>
      <c r="U58" s="244"/>
      <c r="V58" s="218"/>
      <c r="W58" s="218"/>
      <c r="X58" s="218"/>
      <c r="Y58" s="218"/>
      <c r="Z58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6636</v>
      </c>
    </row>
    <row r="59" spans="1:26" x14ac:dyDescent="0.25">
      <c r="A59" s="10">
        <v>4223</v>
      </c>
      <c r="B59" s="5" t="s">
        <v>58</v>
      </c>
      <c r="C59" s="5"/>
      <c r="D59" s="5"/>
      <c r="E59" s="5"/>
      <c r="F59" s="5"/>
      <c r="G59" s="5"/>
      <c r="H59" s="5"/>
      <c r="I59" s="5"/>
      <c r="J59" s="6">
        <v>9291</v>
      </c>
      <c r="K59" s="6">
        <v>8592.67</v>
      </c>
      <c r="L59" s="216">
        <v>21745</v>
      </c>
      <c r="M59" s="216"/>
      <c r="N59" s="220">
        <v>75000</v>
      </c>
      <c r="O59" s="220"/>
      <c r="P59" s="221"/>
      <c r="Q59" s="218">
        <v>8413.6299999999992</v>
      </c>
      <c r="R59" s="219">
        <v>21745</v>
      </c>
      <c r="S59" s="218">
        <v>199.08</v>
      </c>
      <c r="T59" s="244">
        <f>BazaZaUpit[[#This Row],[Izvršenje 01.01.-30.06.2023.]]/BazaZaUpit[[#This Row],[Izvršenje 01.01.-30.06.2022.]]*100</f>
        <v>2.3661606227038749</v>
      </c>
      <c r="U59" s="244">
        <f>BazaZaUpit[[#This Row],[Izvršenje 01.01.-30.06.2023.]]/BazaZaUpit[[#This Row],[IZVORNI / TEKUĆI                           Plan za 2023.]]*100</f>
        <v>0.91552080938146707</v>
      </c>
      <c r="V59" s="218"/>
      <c r="W59" s="218"/>
      <c r="X59" s="218"/>
      <c r="Y59" s="218"/>
      <c r="Z59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21745</v>
      </c>
    </row>
    <row r="60" spans="1:26" s="42" customFormat="1" x14ac:dyDescent="0.25">
      <c r="A60" s="69">
        <v>45</v>
      </c>
      <c r="B60" s="70" t="s">
        <v>100</v>
      </c>
      <c r="C60" s="70"/>
      <c r="D60" s="70"/>
      <c r="E60" s="70"/>
      <c r="F60" s="70"/>
      <c r="G60" s="70"/>
      <c r="H60" s="70"/>
      <c r="I60" s="70"/>
      <c r="J60" s="71">
        <f t="shared" ref="J60:S61" si="42">SUM(J61)</f>
        <v>596432</v>
      </c>
      <c r="K60" s="71">
        <f t="shared" si="42"/>
        <v>212642.97</v>
      </c>
      <c r="L60" s="212">
        <f t="shared" si="42"/>
        <v>2720818</v>
      </c>
      <c r="M60" s="212"/>
      <c r="N60" s="212">
        <f t="shared" si="42"/>
        <v>6633500</v>
      </c>
      <c r="O60" s="212">
        <f t="shared" si="42"/>
        <v>0</v>
      </c>
      <c r="P60" s="213">
        <f t="shared" si="42"/>
        <v>0</v>
      </c>
      <c r="Q60" s="213">
        <f t="shared" si="42"/>
        <v>35267.949999999997</v>
      </c>
      <c r="R60" s="213">
        <f t="shared" si="42"/>
        <v>2720818</v>
      </c>
      <c r="S60" s="213">
        <f t="shared" si="42"/>
        <v>62130.02</v>
      </c>
      <c r="T60" s="243">
        <f>BazaZaUpit[[#This Row],[Izvršenje 01.01.-30.06.2023.]]/BazaZaUpit[[#This Row],[Izvršenje 01.01.-30.06.2022.]]*100</f>
        <v>176.16566882963144</v>
      </c>
      <c r="U60" s="243">
        <f>BazaZaUpit[[#This Row],[Izvršenje 01.01.-30.06.2023.]]/BazaZaUpit[[#This Row],[IZVORNI / TEKUĆI                           Plan za 2023.]]*100</f>
        <v>2.2835051811624298</v>
      </c>
      <c r="V60" s="213">
        <f t="shared" ref="V60:Y61" si="43">SUM(V61)</f>
        <v>52550</v>
      </c>
      <c r="W60" s="213">
        <f t="shared" si="43"/>
        <v>0</v>
      </c>
      <c r="X60" s="213">
        <f t="shared" si="43"/>
        <v>0</v>
      </c>
      <c r="Y60" s="213">
        <f t="shared" si="43"/>
        <v>0</v>
      </c>
      <c r="Z60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2668268</v>
      </c>
    </row>
    <row r="61" spans="1:26" s="42" customFormat="1" x14ac:dyDescent="0.25">
      <c r="A61" s="69">
        <v>451</v>
      </c>
      <c r="B61" s="70" t="s">
        <v>69</v>
      </c>
      <c r="C61" s="70"/>
      <c r="D61" s="70"/>
      <c r="E61" s="70"/>
      <c r="F61" s="70"/>
      <c r="G61" s="70"/>
      <c r="H61" s="70"/>
      <c r="I61" s="70"/>
      <c r="J61" s="71">
        <f t="shared" si="42"/>
        <v>596432</v>
      </c>
      <c r="K61" s="71">
        <f t="shared" si="42"/>
        <v>212642.97</v>
      </c>
      <c r="L61" s="212">
        <f t="shared" si="42"/>
        <v>2720818</v>
      </c>
      <c r="M61" s="212"/>
      <c r="N61" s="212">
        <f t="shared" si="42"/>
        <v>6633500</v>
      </c>
      <c r="O61" s="212">
        <f t="shared" si="42"/>
        <v>0</v>
      </c>
      <c r="P61" s="213">
        <f t="shared" si="42"/>
        <v>0</v>
      </c>
      <c r="Q61" s="213">
        <f t="shared" si="42"/>
        <v>35267.949999999997</v>
      </c>
      <c r="R61" s="213">
        <f t="shared" si="42"/>
        <v>2720818</v>
      </c>
      <c r="S61" s="213">
        <f t="shared" si="42"/>
        <v>62130.02</v>
      </c>
      <c r="T61" s="243">
        <f>BazaZaUpit[[#This Row],[Izvršenje 01.01.-30.06.2023.]]/BazaZaUpit[[#This Row],[Izvršenje 01.01.-30.06.2022.]]*100</f>
        <v>176.16566882963144</v>
      </c>
      <c r="U61" s="243">
        <f>BazaZaUpit[[#This Row],[Izvršenje 01.01.-30.06.2023.]]/BazaZaUpit[[#This Row],[IZVORNI / TEKUĆI                           Plan za 2023.]]*100</f>
        <v>2.2835051811624298</v>
      </c>
      <c r="V61" s="213">
        <f t="shared" si="43"/>
        <v>52550</v>
      </c>
      <c r="W61" s="213">
        <f t="shared" si="43"/>
        <v>0</v>
      </c>
      <c r="X61" s="213">
        <f t="shared" si="43"/>
        <v>0</v>
      </c>
      <c r="Y61" s="213">
        <f t="shared" si="43"/>
        <v>0</v>
      </c>
      <c r="Z61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2668268</v>
      </c>
    </row>
    <row r="62" spans="1:26" s="42" customFormat="1" x14ac:dyDescent="0.25">
      <c r="A62" s="10">
        <v>4511</v>
      </c>
      <c r="B62" s="5" t="s">
        <v>69</v>
      </c>
      <c r="C62" s="5"/>
      <c r="D62" s="5"/>
      <c r="E62" s="5"/>
      <c r="F62" s="5"/>
      <c r="G62" s="5"/>
      <c r="H62" s="5"/>
      <c r="I62" s="5"/>
      <c r="J62" s="6">
        <v>596432</v>
      </c>
      <c r="K62" s="6">
        <v>212642.97</v>
      </c>
      <c r="L62" s="216">
        <v>2720818</v>
      </c>
      <c r="M62" s="216"/>
      <c r="N62" s="220">
        <v>6633500</v>
      </c>
      <c r="O62" s="220"/>
      <c r="P62" s="221"/>
      <c r="Q62" s="218">
        <v>35267.949999999997</v>
      </c>
      <c r="R62" s="219">
        <v>2720818</v>
      </c>
      <c r="S62" s="218">
        <v>62130.02</v>
      </c>
      <c r="T62" s="244">
        <f>BazaZaUpit[[#This Row],[Izvršenje 01.01.-30.06.2023.]]/BazaZaUpit[[#This Row],[Izvršenje 01.01.-30.06.2022.]]*100</f>
        <v>176.16566882963144</v>
      </c>
      <c r="U62" s="244">
        <f>BazaZaUpit[[#This Row],[Izvršenje 01.01.-30.06.2023.]]/BazaZaUpit[[#This Row],[IZVORNI / TEKUĆI                           Plan za 2023.]]*100</f>
        <v>2.2835051811624298</v>
      </c>
      <c r="V62" s="218">
        <v>52550</v>
      </c>
      <c r="W62" s="218"/>
      <c r="X62" s="218"/>
      <c r="Y62" s="218"/>
      <c r="Z62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2668268</v>
      </c>
    </row>
    <row r="63" spans="1:26" s="42" customFormat="1" ht="60" x14ac:dyDescent="0.25">
      <c r="A63" s="47" t="s">
        <v>31</v>
      </c>
      <c r="B63" s="18" t="s">
        <v>37</v>
      </c>
      <c r="C63" s="18" t="s">
        <v>146</v>
      </c>
      <c r="D63" s="18" t="s">
        <v>120</v>
      </c>
      <c r="E63" s="18" t="s">
        <v>122</v>
      </c>
      <c r="F63" s="18" t="s">
        <v>295</v>
      </c>
      <c r="G63" s="18" t="s">
        <v>296</v>
      </c>
      <c r="H63" s="18"/>
      <c r="I63" s="18"/>
      <c r="J63" s="19">
        <f>SUM(J64+J78)</f>
        <v>19756</v>
      </c>
      <c r="K63" s="19">
        <f>SUM(K64+K78)</f>
        <v>0</v>
      </c>
      <c r="L63" s="223">
        <f>SUM(L64+L78)</f>
        <v>190991</v>
      </c>
      <c r="M63" s="223">
        <f t="shared" ref="M63:S63" si="44">SUM(M64+M78)</f>
        <v>0</v>
      </c>
      <c r="N63" s="223">
        <f t="shared" si="44"/>
        <v>0</v>
      </c>
      <c r="O63" s="223">
        <f t="shared" si="44"/>
        <v>0</v>
      </c>
      <c r="P63" s="223">
        <f t="shared" si="44"/>
        <v>0</v>
      </c>
      <c r="Q63" s="223">
        <f t="shared" si="44"/>
        <v>0</v>
      </c>
      <c r="R63" s="223">
        <f t="shared" si="44"/>
        <v>190991</v>
      </c>
      <c r="S63" s="223">
        <f t="shared" si="44"/>
        <v>4645.3</v>
      </c>
      <c r="T63" s="246"/>
      <c r="U63" s="246">
        <f>BazaZaUpit[[#This Row],[Izvršenje 01.01.-30.06.2023.]]/BazaZaUpit[[#This Row],[IZVORNI / TEKUĆI                           Plan za 2023.]]*100</f>
        <v>2.4322088475373187</v>
      </c>
      <c r="V63" s="223">
        <f>V67+V74+V77+V70+V81</f>
        <v>70279</v>
      </c>
      <c r="W63" s="223">
        <f>W67+W74+W77</f>
        <v>78500</v>
      </c>
      <c r="X63" s="223">
        <f t="shared" ref="X63:Y63" si="45">SUM(X64+X78)</f>
        <v>0</v>
      </c>
      <c r="Y63" s="223">
        <f t="shared" si="45"/>
        <v>0</v>
      </c>
      <c r="Z63" s="22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199212</v>
      </c>
    </row>
    <row r="64" spans="1:26" s="42" customFormat="1" x14ac:dyDescent="0.25">
      <c r="A64" s="66">
        <v>3</v>
      </c>
      <c r="B64" s="67" t="s">
        <v>113</v>
      </c>
      <c r="C64" s="70"/>
      <c r="D64" s="70"/>
      <c r="E64" s="70"/>
      <c r="F64" s="70"/>
      <c r="G64" s="70"/>
      <c r="H64" s="70"/>
      <c r="I64" s="70"/>
      <c r="J64" s="71">
        <f>SUM(J68)</f>
        <v>19756</v>
      </c>
      <c r="K64" s="71">
        <f>SUM(K68)</f>
        <v>0</v>
      </c>
      <c r="L64" s="212">
        <f t="shared" ref="L64:S64" si="46">SUM(L68)</f>
        <v>184355</v>
      </c>
      <c r="M64" s="212">
        <f t="shared" si="46"/>
        <v>0</v>
      </c>
      <c r="N64" s="212">
        <f t="shared" si="46"/>
        <v>0</v>
      </c>
      <c r="O64" s="212">
        <f t="shared" si="46"/>
        <v>0</v>
      </c>
      <c r="P64" s="212">
        <f t="shared" si="46"/>
        <v>0</v>
      </c>
      <c r="Q64" s="212">
        <f t="shared" si="46"/>
        <v>0</v>
      </c>
      <c r="R64" s="212">
        <f t="shared" si="46"/>
        <v>184355</v>
      </c>
      <c r="S64" s="212">
        <f t="shared" si="46"/>
        <v>4645.3</v>
      </c>
      <c r="T64" s="243"/>
      <c r="U64" s="243">
        <f>BazaZaUpit[[#This Row],[Izvršenje 01.01.-30.06.2023.]]/BazaZaUpit[[#This Row],[IZVORNI / TEKUĆI                           Plan za 2023.]]*100</f>
        <v>2.5197580754522524</v>
      </c>
      <c r="V64" s="212">
        <f t="shared" ref="V64:Y64" si="47">SUM(V68)</f>
        <v>63643</v>
      </c>
      <c r="W64" s="212">
        <f t="shared" si="47"/>
        <v>39200</v>
      </c>
      <c r="X64" s="212">
        <f t="shared" si="47"/>
        <v>0</v>
      </c>
      <c r="Y64" s="212">
        <f t="shared" si="47"/>
        <v>0</v>
      </c>
      <c r="Z64" s="212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159912</v>
      </c>
    </row>
    <row r="65" spans="1:26" s="42" customFormat="1" x14ac:dyDescent="0.25">
      <c r="A65" s="69">
        <v>31</v>
      </c>
      <c r="B65" s="70" t="s">
        <v>11</v>
      </c>
      <c r="C65" s="316"/>
      <c r="D65" s="315"/>
      <c r="E65" s="315"/>
      <c r="F65" s="317"/>
      <c r="G65" s="317"/>
      <c r="H65" s="317"/>
      <c r="I65" s="317"/>
      <c r="J65" s="318"/>
      <c r="K65" s="319"/>
      <c r="L65" s="318"/>
      <c r="M65" s="319"/>
      <c r="N65" s="318"/>
      <c r="O65" s="318"/>
      <c r="P65" s="320"/>
      <c r="Q65" s="321"/>
      <c r="R65" s="321"/>
      <c r="S65" s="321"/>
      <c r="T65" s="322" t="e">
        <f>BazaZaUpit[[#This Row],[Izvršenje 01.01.-30.06.2023.]]/BazaZaUpit[[#This Row],[Izvršenje 01.01.-30.06.2022.]]*100</f>
        <v>#DIV/0!</v>
      </c>
      <c r="U65" s="243"/>
      <c r="V65" s="321"/>
      <c r="W65" s="321"/>
      <c r="X65" s="321"/>
      <c r="Y65" s="321"/>
      <c r="Z65" s="32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66" spans="1:26" s="42" customFormat="1" x14ac:dyDescent="0.25">
      <c r="A66" s="69">
        <v>311</v>
      </c>
      <c r="B66" s="70" t="s">
        <v>8</v>
      </c>
      <c r="C66" s="316"/>
      <c r="D66" s="315"/>
      <c r="E66" s="315"/>
      <c r="F66" s="317"/>
      <c r="G66" s="317"/>
      <c r="H66" s="317"/>
      <c r="I66" s="317"/>
      <c r="J66" s="318"/>
      <c r="K66" s="319"/>
      <c r="L66" s="318"/>
      <c r="M66" s="319"/>
      <c r="N66" s="318"/>
      <c r="O66" s="318"/>
      <c r="P66" s="320"/>
      <c r="Q66" s="321"/>
      <c r="R66" s="321"/>
      <c r="S66" s="321"/>
      <c r="T66" s="322" t="e">
        <f>BazaZaUpit[[#This Row],[Izvršenje 01.01.-30.06.2023.]]/BazaZaUpit[[#This Row],[Izvršenje 01.01.-30.06.2022.]]*100</f>
        <v>#DIV/0!</v>
      </c>
      <c r="U66" s="243"/>
      <c r="V66" s="321"/>
      <c r="W66" s="321"/>
      <c r="X66" s="321"/>
      <c r="Y66" s="321"/>
      <c r="Z66" s="32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67" spans="1:26" s="49" customFormat="1" x14ac:dyDescent="0.25">
      <c r="A67" s="46">
        <v>3121</v>
      </c>
      <c r="B67" s="9" t="s">
        <v>9</v>
      </c>
      <c r="C67" s="9"/>
      <c r="D67" s="9"/>
      <c r="E67" s="9"/>
      <c r="F67" s="9"/>
      <c r="G67" s="9"/>
      <c r="H67" s="9"/>
      <c r="I67" s="9"/>
      <c r="J67" s="6"/>
      <c r="K67" s="6"/>
      <c r="L67" s="216"/>
      <c r="M67" s="216"/>
      <c r="N67" s="216"/>
      <c r="O67" s="216"/>
      <c r="P67" s="217"/>
      <c r="Q67" s="224"/>
      <c r="R67" s="225"/>
      <c r="S67" s="224"/>
      <c r="T67" s="247" t="e">
        <f>BazaZaUpit[[#This Row],[Izvršenje 01.01.-30.06.2023.]]/BazaZaUpit[[#This Row],[Izvršenje 01.01.-30.06.2022.]]*100</f>
        <v>#DIV/0!</v>
      </c>
      <c r="U67" s="247"/>
      <c r="V67" s="224"/>
      <c r="W67" s="224">
        <v>39300</v>
      </c>
      <c r="X67" s="224"/>
      <c r="Y67" s="224"/>
      <c r="Z67" s="224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39300</v>
      </c>
    </row>
    <row r="68" spans="1:26" s="42" customFormat="1" x14ac:dyDescent="0.25">
      <c r="A68" s="69">
        <v>32</v>
      </c>
      <c r="B68" s="70" t="s">
        <v>21</v>
      </c>
      <c r="C68" s="70"/>
      <c r="D68" s="70"/>
      <c r="E68" s="70"/>
      <c r="F68" s="70"/>
      <c r="G68" s="70"/>
      <c r="H68" s="70"/>
      <c r="I68" s="70"/>
      <c r="J68" s="71">
        <f>SUM(J69+J71+J73+J76)</f>
        <v>19756</v>
      </c>
      <c r="K68" s="71">
        <f>SUM(K69+K71+K73+K76)</f>
        <v>0</v>
      </c>
      <c r="L68" s="212">
        <f t="shared" ref="L68:O68" si="48">SUM(L69+L71+L73+L76)</f>
        <v>184355</v>
      </c>
      <c r="M68" s="212"/>
      <c r="N68" s="212">
        <f>SUM(N69+N71+N73+N76)</f>
        <v>0</v>
      </c>
      <c r="O68" s="212">
        <f t="shared" si="48"/>
        <v>0</v>
      </c>
      <c r="P68" s="213">
        <f t="shared" ref="P68:S68" si="49">SUM(P69+P71+P73+P76)</f>
        <v>0</v>
      </c>
      <c r="Q68" s="213">
        <f t="shared" si="49"/>
        <v>0</v>
      </c>
      <c r="R68" s="213">
        <f t="shared" si="49"/>
        <v>184355</v>
      </c>
      <c r="S68" s="213">
        <f t="shared" si="49"/>
        <v>4645.3</v>
      </c>
      <c r="T68" s="243"/>
      <c r="U68" s="243">
        <f>BazaZaUpit[[#This Row],[Izvršenje 01.01.-30.06.2023.]]/BazaZaUpit[[#This Row],[IZVORNI / TEKUĆI                           Plan za 2023.]]*100</f>
        <v>2.5197580754522524</v>
      </c>
      <c r="V68" s="213">
        <f t="shared" ref="V68:Y68" si="50">SUM(V69+V71+V73+V76)</f>
        <v>63643</v>
      </c>
      <c r="W68" s="213">
        <f t="shared" si="50"/>
        <v>39200</v>
      </c>
      <c r="X68" s="213">
        <f t="shared" si="50"/>
        <v>0</v>
      </c>
      <c r="Y68" s="213">
        <f t="shared" si="50"/>
        <v>0</v>
      </c>
      <c r="Z68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159912</v>
      </c>
    </row>
    <row r="69" spans="1:26" s="48" customFormat="1" x14ac:dyDescent="0.25">
      <c r="A69" s="69">
        <v>321</v>
      </c>
      <c r="B69" s="70" t="s">
        <v>13</v>
      </c>
      <c r="C69" s="70"/>
      <c r="D69" s="70"/>
      <c r="E69" s="70"/>
      <c r="F69" s="70"/>
      <c r="G69" s="70"/>
      <c r="H69" s="70"/>
      <c r="I69" s="70"/>
      <c r="J69" s="71">
        <f>SUM(J70)</f>
        <v>7811</v>
      </c>
      <c r="K69" s="71">
        <f>SUM(K70)</f>
        <v>0</v>
      </c>
      <c r="L69" s="214">
        <f>SUM(L70)</f>
        <v>127083</v>
      </c>
      <c r="M69" s="214">
        <f t="shared" ref="M69:S69" si="51">SUM(M70)</f>
        <v>0</v>
      </c>
      <c r="N69" s="214">
        <f t="shared" si="51"/>
        <v>0</v>
      </c>
      <c r="O69" s="214">
        <f t="shared" si="51"/>
        <v>0</v>
      </c>
      <c r="P69" s="214">
        <f t="shared" si="51"/>
        <v>0</v>
      </c>
      <c r="Q69" s="214">
        <f t="shared" si="51"/>
        <v>0</v>
      </c>
      <c r="R69" s="214">
        <f t="shared" si="51"/>
        <v>127083</v>
      </c>
      <c r="S69" s="214">
        <f t="shared" si="51"/>
        <v>0</v>
      </c>
      <c r="T69" s="243"/>
      <c r="U69" s="243"/>
      <c r="V69" s="214">
        <f t="shared" ref="V69:Y69" si="52">SUM(V70)</f>
        <v>63643</v>
      </c>
      <c r="W69" s="214">
        <f t="shared" si="52"/>
        <v>0</v>
      </c>
      <c r="X69" s="214">
        <f t="shared" si="52"/>
        <v>0</v>
      </c>
      <c r="Y69" s="214">
        <f t="shared" si="52"/>
        <v>0</v>
      </c>
      <c r="Z69" s="214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63440</v>
      </c>
    </row>
    <row r="70" spans="1:26" s="49" customFormat="1" x14ac:dyDescent="0.25">
      <c r="A70" s="46">
        <v>3211</v>
      </c>
      <c r="B70" s="9" t="s">
        <v>12</v>
      </c>
      <c r="C70" s="9"/>
      <c r="D70" s="9"/>
      <c r="E70" s="9"/>
      <c r="F70" s="9"/>
      <c r="G70" s="9"/>
      <c r="H70" s="9"/>
      <c r="I70" s="9"/>
      <c r="J70" s="6">
        <v>7811</v>
      </c>
      <c r="K70" s="6"/>
      <c r="L70" s="216">
        <f>21083+106000</f>
        <v>127083</v>
      </c>
      <c r="M70" s="216"/>
      <c r="N70" s="216"/>
      <c r="O70" s="216">
        <v>0</v>
      </c>
      <c r="P70" s="217">
        <v>0</v>
      </c>
      <c r="Q70" s="224"/>
      <c r="R70" s="225">
        <v>127083</v>
      </c>
      <c r="S70" s="224"/>
      <c r="T70" s="247"/>
      <c r="U70" s="247"/>
      <c r="V70" s="224">
        <v>63643</v>
      </c>
      <c r="W70" s="224"/>
      <c r="X70" s="224"/>
      <c r="Y70" s="224"/>
      <c r="Z70" s="224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63440</v>
      </c>
    </row>
    <row r="71" spans="1:26" s="42" customFormat="1" x14ac:dyDescent="0.25">
      <c r="A71" s="69">
        <v>322</v>
      </c>
      <c r="B71" s="70" t="s">
        <v>15</v>
      </c>
      <c r="C71" s="70"/>
      <c r="D71" s="70"/>
      <c r="E71" s="70"/>
      <c r="F71" s="70"/>
      <c r="G71" s="70"/>
      <c r="H71" s="70"/>
      <c r="I71" s="70"/>
      <c r="J71" s="71">
        <f t="shared" ref="J71:S71" si="53">SUM(J72)</f>
        <v>5309</v>
      </c>
      <c r="K71" s="71">
        <f t="shared" si="53"/>
        <v>0</v>
      </c>
      <c r="L71" s="214">
        <f t="shared" si="53"/>
        <v>0</v>
      </c>
      <c r="M71" s="214"/>
      <c r="N71" s="214">
        <f t="shared" si="53"/>
        <v>0</v>
      </c>
      <c r="O71" s="214">
        <f t="shared" si="53"/>
        <v>0</v>
      </c>
      <c r="P71" s="215">
        <f t="shared" si="53"/>
        <v>0</v>
      </c>
      <c r="Q71" s="215">
        <f t="shared" si="53"/>
        <v>0</v>
      </c>
      <c r="R71" s="215">
        <f t="shared" si="53"/>
        <v>0</v>
      </c>
      <c r="S71" s="215">
        <f t="shared" si="53"/>
        <v>0</v>
      </c>
      <c r="T71" s="243"/>
      <c r="U71" s="243"/>
      <c r="V71" s="215">
        <f t="shared" ref="V71:Y71" si="54">SUM(V72)</f>
        <v>0</v>
      </c>
      <c r="W71" s="215">
        <f t="shared" si="54"/>
        <v>0</v>
      </c>
      <c r="X71" s="215">
        <f t="shared" si="54"/>
        <v>0</v>
      </c>
      <c r="Y71" s="215">
        <f t="shared" si="54"/>
        <v>0</v>
      </c>
      <c r="Z71" s="215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72" spans="1:26" s="42" customFormat="1" x14ac:dyDescent="0.25">
      <c r="A72" s="46">
        <v>3222</v>
      </c>
      <c r="B72" s="9" t="s">
        <v>41</v>
      </c>
      <c r="C72" s="9"/>
      <c r="D72" s="9"/>
      <c r="E72" s="9"/>
      <c r="F72" s="9"/>
      <c r="G72" s="9"/>
      <c r="H72" s="9"/>
      <c r="I72" s="9"/>
      <c r="J72" s="6">
        <v>5309</v>
      </c>
      <c r="K72" s="6"/>
      <c r="L72" s="216">
        <v>0</v>
      </c>
      <c r="M72" s="216"/>
      <c r="N72" s="216">
        <v>0</v>
      </c>
      <c r="O72" s="216">
        <v>0</v>
      </c>
      <c r="P72" s="217">
        <v>0</v>
      </c>
      <c r="Q72" s="218"/>
      <c r="R72" s="219"/>
      <c r="S72" s="218"/>
      <c r="T72" s="244"/>
      <c r="U72" s="244"/>
      <c r="V72" s="218"/>
      <c r="W72" s="218"/>
      <c r="X72" s="218"/>
      <c r="Y72" s="218"/>
      <c r="Z72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73" spans="1:26" s="42" customFormat="1" x14ac:dyDescent="0.25">
      <c r="A73" s="69">
        <v>323</v>
      </c>
      <c r="B73" s="70" t="s">
        <v>17</v>
      </c>
      <c r="C73" s="70"/>
      <c r="D73" s="70"/>
      <c r="E73" s="70"/>
      <c r="F73" s="70"/>
      <c r="G73" s="70"/>
      <c r="H73" s="70"/>
      <c r="I73" s="70"/>
      <c r="J73" s="71">
        <f>SUM(J74:J75)</f>
        <v>6636</v>
      </c>
      <c r="K73" s="71">
        <f>SUM(K74:K75)</f>
        <v>0</v>
      </c>
      <c r="L73" s="212">
        <f t="shared" ref="L73:O73" si="55">SUM(L74:L75)</f>
        <v>39672</v>
      </c>
      <c r="M73" s="212"/>
      <c r="N73" s="212">
        <f t="shared" si="55"/>
        <v>0</v>
      </c>
      <c r="O73" s="212">
        <f t="shared" si="55"/>
        <v>0</v>
      </c>
      <c r="P73" s="213">
        <f t="shared" ref="P73:S73" si="56">SUM(P74:P75)</f>
        <v>0</v>
      </c>
      <c r="Q73" s="213">
        <f t="shared" si="56"/>
        <v>0</v>
      </c>
      <c r="R73" s="213">
        <f t="shared" si="56"/>
        <v>39672</v>
      </c>
      <c r="S73" s="213">
        <f t="shared" si="56"/>
        <v>4645.3</v>
      </c>
      <c r="T73" s="243"/>
      <c r="U73" s="243">
        <f>BazaZaUpit[[#This Row],[Izvršenje 01.01.-30.06.2023.]]/BazaZaUpit[[#This Row],[IZVORNI / TEKUĆI                           Plan za 2023.]]*100</f>
        <v>11.709265981044565</v>
      </c>
      <c r="V73" s="213">
        <f t="shared" ref="V73:Y73" si="57">SUM(V74:V75)</f>
        <v>0</v>
      </c>
      <c r="W73" s="213">
        <f t="shared" si="57"/>
        <v>16800</v>
      </c>
      <c r="X73" s="213">
        <f t="shared" si="57"/>
        <v>0</v>
      </c>
      <c r="Y73" s="213">
        <f t="shared" si="57"/>
        <v>0</v>
      </c>
      <c r="Z73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56472</v>
      </c>
    </row>
    <row r="74" spans="1:26" s="42" customFormat="1" x14ac:dyDescent="0.25">
      <c r="A74" s="46">
        <v>3231</v>
      </c>
      <c r="B74" s="9" t="s">
        <v>114</v>
      </c>
      <c r="C74" s="9"/>
      <c r="D74" s="9"/>
      <c r="E74" s="9"/>
      <c r="F74" s="9"/>
      <c r="G74" s="9"/>
      <c r="H74" s="9"/>
      <c r="I74" s="9"/>
      <c r="J74" s="6">
        <v>0</v>
      </c>
      <c r="K74" s="6"/>
      <c r="L74" s="216">
        <v>13200</v>
      </c>
      <c r="M74" s="216"/>
      <c r="N74" s="216"/>
      <c r="O74" s="216">
        <v>0</v>
      </c>
      <c r="P74" s="217">
        <v>0</v>
      </c>
      <c r="Q74" s="218"/>
      <c r="R74" s="219">
        <v>13200</v>
      </c>
      <c r="S74" s="218"/>
      <c r="T74" s="244"/>
      <c r="U74" s="244"/>
      <c r="V74" s="218"/>
      <c r="W74" s="218">
        <v>16800</v>
      </c>
      <c r="X74" s="218"/>
      <c r="Y74" s="218"/>
      <c r="Z74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30000</v>
      </c>
    </row>
    <row r="75" spans="1:26" s="42" customFormat="1" x14ac:dyDescent="0.25">
      <c r="A75" s="46">
        <v>3237</v>
      </c>
      <c r="B75" s="9" t="s">
        <v>70</v>
      </c>
      <c r="C75" s="9"/>
      <c r="D75" s="9"/>
      <c r="E75" s="9"/>
      <c r="F75" s="9"/>
      <c r="G75" s="9"/>
      <c r="H75" s="9"/>
      <c r="I75" s="9"/>
      <c r="J75" s="6">
        <v>6636</v>
      </c>
      <c r="K75" s="6"/>
      <c r="L75" s="216">
        <f>13272+13200</f>
        <v>26472</v>
      </c>
      <c r="M75" s="216"/>
      <c r="N75" s="216"/>
      <c r="O75" s="216">
        <v>0</v>
      </c>
      <c r="P75" s="217">
        <v>0</v>
      </c>
      <c r="Q75" s="218"/>
      <c r="R75" s="219">
        <v>26472</v>
      </c>
      <c r="S75" s="218">
        <v>4645.3</v>
      </c>
      <c r="T75" s="244"/>
      <c r="U75" s="244">
        <f>BazaZaUpit[[#This Row],[Izvršenje 01.01.-30.06.2023.]]/BazaZaUpit[[#This Row],[IZVORNI / TEKUĆI                           Plan za 2023.]]*100</f>
        <v>17.547975219099428</v>
      </c>
      <c r="V75" s="218"/>
      <c r="W75" s="218"/>
      <c r="X75" s="218"/>
      <c r="Y75" s="218"/>
      <c r="Z75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26472</v>
      </c>
    </row>
    <row r="76" spans="1:26" s="42" customFormat="1" x14ac:dyDescent="0.25">
      <c r="A76" s="69">
        <v>329</v>
      </c>
      <c r="B76" s="70" t="s">
        <v>20</v>
      </c>
      <c r="C76" s="70"/>
      <c r="D76" s="70"/>
      <c r="E76" s="70"/>
      <c r="F76" s="70"/>
      <c r="G76" s="70"/>
      <c r="H76" s="70"/>
      <c r="I76" s="70"/>
      <c r="J76" s="71">
        <f>SUM(J77)</f>
        <v>0</v>
      </c>
      <c r="K76" s="71">
        <f>SUM(K77)</f>
        <v>0</v>
      </c>
      <c r="L76" s="212">
        <f t="shared" ref="L76:S76" si="58">SUM(L77)</f>
        <v>17600</v>
      </c>
      <c r="M76" s="212">
        <f t="shared" si="58"/>
        <v>0</v>
      </c>
      <c r="N76" s="212">
        <f t="shared" si="58"/>
        <v>0</v>
      </c>
      <c r="O76" s="212">
        <f t="shared" si="58"/>
        <v>0</v>
      </c>
      <c r="P76" s="212">
        <f t="shared" si="58"/>
        <v>0</v>
      </c>
      <c r="Q76" s="212">
        <f t="shared" si="58"/>
        <v>0</v>
      </c>
      <c r="R76" s="212">
        <f t="shared" si="58"/>
        <v>17600</v>
      </c>
      <c r="S76" s="212">
        <f t="shared" si="58"/>
        <v>0</v>
      </c>
      <c r="T76" s="243"/>
      <c r="U76" s="243"/>
      <c r="V76" s="212">
        <f t="shared" ref="V76:Y76" si="59">SUM(V77)</f>
        <v>0</v>
      </c>
      <c r="W76" s="212">
        <f t="shared" si="59"/>
        <v>22400</v>
      </c>
      <c r="X76" s="212">
        <f t="shared" si="59"/>
        <v>0</v>
      </c>
      <c r="Y76" s="212">
        <f t="shared" si="59"/>
        <v>0</v>
      </c>
      <c r="Z76" s="212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40000</v>
      </c>
    </row>
    <row r="77" spans="1:26" s="42" customFormat="1" x14ac:dyDescent="0.25">
      <c r="A77" s="46">
        <v>3293</v>
      </c>
      <c r="B77" s="9" t="s">
        <v>19</v>
      </c>
      <c r="C77" s="9"/>
      <c r="D77" s="9"/>
      <c r="E77" s="9"/>
      <c r="F77" s="9"/>
      <c r="G77" s="9"/>
      <c r="H77" s="9"/>
      <c r="I77" s="9"/>
      <c r="J77" s="6">
        <v>0</v>
      </c>
      <c r="K77" s="6"/>
      <c r="L77" s="216">
        <v>17600</v>
      </c>
      <c r="M77" s="216"/>
      <c r="N77" s="216"/>
      <c r="O77" s="216">
        <v>0</v>
      </c>
      <c r="P77" s="217">
        <v>0</v>
      </c>
      <c r="Q77" s="218"/>
      <c r="R77" s="219">
        <v>17600</v>
      </c>
      <c r="S77" s="218"/>
      <c r="T77" s="244"/>
      <c r="U77" s="244"/>
      <c r="V77" s="218"/>
      <c r="W77" s="218">
        <v>22400</v>
      </c>
      <c r="X77" s="218"/>
      <c r="Y77" s="218"/>
      <c r="Z77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40000</v>
      </c>
    </row>
    <row r="78" spans="1:26" s="42" customFormat="1" x14ac:dyDescent="0.25">
      <c r="A78" s="66">
        <v>4</v>
      </c>
      <c r="B78" s="67" t="s">
        <v>112</v>
      </c>
      <c r="C78" s="67"/>
      <c r="D78" s="67"/>
      <c r="E78" s="67"/>
      <c r="F78" s="67"/>
      <c r="G78" s="67"/>
      <c r="H78" s="67"/>
      <c r="I78" s="67"/>
      <c r="J78" s="68">
        <f>SUM(J79)</f>
        <v>0</v>
      </c>
      <c r="K78" s="68">
        <f>SUM(K79)</f>
        <v>0</v>
      </c>
      <c r="L78" s="210">
        <f t="shared" ref="L78:S79" si="60">SUM(L79)</f>
        <v>6636</v>
      </c>
      <c r="M78" s="210">
        <f t="shared" si="60"/>
        <v>0</v>
      </c>
      <c r="N78" s="210">
        <f t="shared" si="60"/>
        <v>0</v>
      </c>
      <c r="O78" s="210">
        <f t="shared" si="60"/>
        <v>0</v>
      </c>
      <c r="P78" s="210">
        <f t="shared" si="60"/>
        <v>0</v>
      </c>
      <c r="Q78" s="210">
        <f t="shared" si="60"/>
        <v>0</v>
      </c>
      <c r="R78" s="210">
        <f t="shared" si="60"/>
        <v>6636</v>
      </c>
      <c r="S78" s="210">
        <f t="shared" si="60"/>
        <v>0</v>
      </c>
      <c r="T78" s="243"/>
      <c r="U78" s="243"/>
      <c r="V78" s="210">
        <f t="shared" ref="V78:Y80" si="61">SUM(V79)</f>
        <v>6636</v>
      </c>
      <c r="W78" s="210">
        <f t="shared" si="61"/>
        <v>0</v>
      </c>
      <c r="X78" s="210">
        <f t="shared" si="61"/>
        <v>0</v>
      </c>
      <c r="Y78" s="210">
        <f t="shared" si="61"/>
        <v>0</v>
      </c>
      <c r="Z78" s="21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79" spans="1:26" s="42" customFormat="1" x14ac:dyDescent="0.25">
      <c r="A79" s="69">
        <v>42</v>
      </c>
      <c r="B79" s="70" t="s">
        <v>26</v>
      </c>
      <c r="C79" s="70"/>
      <c r="D79" s="70"/>
      <c r="E79" s="70"/>
      <c r="F79" s="70"/>
      <c r="G79" s="70"/>
      <c r="H79" s="70"/>
      <c r="I79" s="70"/>
      <c r="J79" s="71">
        <v>0</v>
      </c>
      <c r="K79" s="71">
        <v>0</v>
      </c>
      <c r="L79" s="214">
        <f>SUM(L80)</f>
        <v>6636</v>
      </c>
      <c r="M79" s="214">
        <f t="shared" ref="M79" si="62">SUM(M80)</f>
        <v>0</v>
      </c>
      <c r="N79" s="214">
        <f t="shared" si="60"/>
        <v>0</v>
      </c>
      <c r="O79" s="214">
        <f t="shared" si="60"/>
        <v>0</v>
      </c>
      <c r="P79" s="214">
        <f t="shared" si="60"/>
        <v>0</v>
      </c>
      <c r="Q79" s="214">
        <f t="shared" si="60"/>
        <v>0</v>
      </c>
      <c r="R79" s="214">
        <f t="shared" si="60"/>
        <v>6636</v>
      </c>
      <c r="S79" s="214">
        <f t="shared" si="60"/>
        <v>0</v>
      </c>
      <c r="T79" s="243"/>
      <c r="U79" s="243"/>
      <c r="V79" s="214">
        <f t="shared" si="61"/>
        <v>6636</v>
      </c>
      <c r="W79" s="214">
        <f t="shared" si="61"/>
        <v>0</v>
      </c>
      <c r="X79" s="214">
        <f t="shared" si="61"/>
        <v>0</v>
      </c>
      <c r="Y79" s="214">
        <f t="shared" si="61"/>
        <v>0</v>
      </c>
      <c r="Z79" s="214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80" spans="1:26" s="42" customFormat="1" x14ac:dyDescent="0.25">
      <c r="A80" s="69">
        <v>422</v>
      </c>
      <c r="B80" s="70" t="s">
        <v>25</v>
      </c>
      <c r="C80" s="70"/>
      <c r="D80" s="70"/>
      <c r="E80" s="70"/>
      <c r="F80" s="70"/>
      <c r="G80" s="70"/>
      <c r="H80" s="70"/>
      <c r="I80" s="70"/>
      <c r="J80" s="71">
        <v>0</v>
      </c>
      <c r="K80" s="71">
        <v>0</v>
      </c>
      <c r="L80" s="214">
        <f>SUM(L81)</f>
        <v>6636</v>
      </c>
      <c r="M80" s="214">
        <f t="shared" ref="M80:S80" si="63">SUM(M81)</f>
        <v>0</v>
      </c>
      <c r="N80" s="214">
        <f t="shared" si="63"/>
        <v>0</v>
      </c>
      <c r="O80" s="214">
        <f t="shared" si="63"/>
        <v>0</v>
      </c>
      <c r="P80" s="214">
        <f t="shared" si="63"/>
        <v>0</v>
      </c>
      <c r="Q80" s="214">
        <f t="shared" si="63"/>
        <v>0</v>
      </c>
      <c r="R80" s="214">
        <f t="shared" si="63"/>
        <v>6636</v>
      </c>
      <c r="S80" s="214">
        <f t="shared" si="63"/>
        <v>0</v>
      </c>
      <c r="T80" s="243"/>
      <c r="U80" s="243"/>
      <c r="V80" s="214">
        <f t="shared" si="61"/>
        <v>6636</v>
      </c>
      <c r="W80" s="214">
        <f t="shared" si="61"/>
        <v>0</v>
      </c>
      <c r="X80" s="214">
        <f t="shared" si="61"/>
        <v>0</v>
      </c>
      <c r="Y80" s="214">
        <f t="shared" si="61"/>
        <v>0</v>
      </c>
      <c r="Z80" s="214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81" spans="1:26" s="42" customFormat="1" x14ac:dyDescent="0.25">
      <c r="A81" s="46">
        <v>4222</v>
      </c>
      <c r="B81" s="9" t="s">
        <v>110</v>
      </c>
      <c r="C81" s="9"/>
      <c r="D81" s="9"/>
      <c r="E81" s="9"/>
      <c r="F81" s="9"/>
      <c r="G81" s="9"/>
      <c r="H81" s="9"/>
      <c r="I81" s="9"/>
      <c r="J81" s="6">
        <v>0</v>
      </c>
      <c r="K81" s="6"/>
      <c r="L81" s="216">
        <v>6636</v>
      </c>
      <c r="M81" s="216"/>
      <c r="N81" s="216"/>
      <c r="O81" s="216">
        <v>0</v>
      </c>
      <c r="P81" s="217">
        <v>0</v>
      </c>
      <c r="Q81" s="218"/>
      <c r="R81" s="219">
        <v>6636</v>
      </c>
      <c r="S81" s="218"/>
      <c r="T81" s="244"/>
      <c r="U81" s="244"/>
      <c r="V81" s="218">
        <v>6636</v>
      </c>
      <c r="W81" s="218"/>
      <c r="X81" s="218"/>
      <c r="Y81" s="218"/>
      <c r="Z81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82" spans="1:26" s="42" customFormat="1" ht="48" x14ac:dyDescent="0.25">
      <c r="A82" s="50" t="s">
        <v>98</v>
      </c>
      <c r="B82" s="12" t="s">
        <v>99</v>
      </c>
      <c r="C82" s="12" t="s">
        <v>147</v>
      </c>
      <c r="D82" s="12" t="s">
        <v>120</v>
      </c>
      <c r="E82" s="12" t="s">
        <v>123</v>
      </c>
      <c r="F82" s="12" t="s">
        <v>297</v>
      </c>
      <c r="G82" s="12" t="s">
        <v>298</v>
      </c>
      <c r="H82" s="12"/>
      <c r="I82" s="12"/>
      <c r="J82" s="13">
        <f t="shared" ref="J82:S85" si="64">SUM(J83)</f>
        <v>1354430</v>
      </c>
      <c r="K82" s="13">
        <f t="shared" si="64"/>
        <v>889581.37</v>
      </c>
      <c r="L82" s="226">
        <f t="shared" si="64"/>
        <v>918207</v>
      </c>
      <c r="M82" s="226"/>
      <c r="N82" s="226">
        <f t="shared" si="64"/>
        <v>0</v>
      </c>
      <c r="O82" s="226">
        <f t="shared" si="64"/>
        <v>0</v>
      </c>
      <c r="P82" s="227">
        <f t="shared" si="64"/>
        <v>0</v>
      </c>
      <c r="Q82" s="227">
        <f t="shared" si="64"/>
        <v>271407.38</v>
      </c>
      <c r="R82" s="227">
        <f t="shared" si="64"/>
        <v>918207</v>
      </c>
      <c r="S82" s="227">
        <f t="shared" si="64"/>
        <v>357797.18</v>
      </c>
      <c r="T82" s="248">
        <f>BazaZaUpit[[#This Row],[Izvršenje 01.01.-30.06.2023.]]/BazaZaUpit[[#This Row],[Izvršenje 01.01.-30.06.2022.]]*100</f>
        <v>131.8303061619032</v>
      </c>
      <c r="U82" s="248">
        <f>BazaZaUpit[[#This Row],[Izvršenje 01.01.-30.06.2023.]]/BazaZaUpit[[#This Row],[IZVORNI / TEKUĆI                           Plan za 2023.]]*100</f>
        <v>38.96694100567737</v>
      </c>
      <c r="V82" s="227">
        <f t="shared" ref="V82:Y85" si="65">SUM(V83)</f>
        <v>0</v>
      </c>
      <c r="W82" s="227">
        <f t="shared" si="65"/>
        <v>0</v>
      </c>
      <c r="X82" s="227">
        <f t="shared" si="65"/>
        <v>0</v>
      </c>
      <c r="Y82" s="227">
        <f t="shared" si="65"/>
        <v>0</v>
      </c>
      <c r="Z82" s="227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918207</v>
      </c>
    </row>
    <row r="83" spans="1:26" s="42" customFormat="1" x14ac:dyDescent="0.25">
      <c r="A83" s="66">
        <v>4</v>
      </c>
      <c r="B83" s="67" t="s">
        <v>112</v>
      </c>
      <c r="C83" s="67"/>
      <c r="D83" s="67"/>
      <c r="E83" s="67"/>
      <c r="F83" s="67"/>
      <c r="G83" s="67"/>
      <c r="H83" s="67"/>
      <c r="I83" s="67"/>
      <c r="J83" s="68">
        <f t="shared" si="64"/>
        <v>1354430</v>
      </c>
      <c r="K83" s="68">
        <f t="shared" si="64"/>
        <v>889581.37</v>
      </c>
      <c r="L83" s="210">
        <f t="shared" si="64"/>
        <v>918207</v>
      </c>
      <c r="M83" s="210"/>
      <c r="N83" s="210">
        <f t="shared" si="64"/>
        <v>0</v>
      </c>
      <c r="O83" s="210">
        <f t="shared" si="64"/>
        <v>0</v>
      </c>
      <c r="P83" s="211">
        <f t="shared" si="64"/>
        <v>0</v>
      </c>
      <c r="Q83" s="211">
        <f t="shared" si="64"/>
        <v>271407.38</v>
      </c>
      <c r="R83" s="211">
        <f t="shared" si="64"/>
        <v>918207</v>
      </c>
      <c r="S83" s="211">
        <f t="shared" si="64"/>
        <v>357797.18</v>
      </c>
      <c r="T83" s="243">
        <f>BazaZaUpit[[#This Row],[Izvršenje 01.01.-30.06.2023.]]/BazaZaUpit[[#This Row],[Izvršenje 01.01.-30.06.2022.]]*100</f>
        <v>131.8303061619032</v>
      </c>
      <c r="U83" s="243">
        <f>BazaZaUpit[[#This Row],[Izvršenje 01.01.-30.06.2023.]]/BazaZaUpit[[#This Row],[IZVORNI / TEKUĆI                           Plan za 2023.]]*100</f>
        <v>38.96694100567737</v>
      </c>
      <c r="V83" s="211">
        <f t="shared" si="65"/>
        <v>0</v>
      </c>
      <c r="W83" s="211">
        <f t="shared" si="65"/>
        <v>0</v>
      </c>
      <c r="X83" s="211">
        <f t="shared" si="65"/>
        <v>0</v>
      </c>
      <c r="Y83" s="211">
        <f t="shared" si="65"/>
        <v>0</v>
      </c>
      <c r="Z83" s="21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918207</v>
      </c>
    </row>
    <row r="84" spans="1:26" s="42" customFormat="1" x14ac:dyDescent="0.25">
      <c r="A84" s="69">
        <v>45</v>
      </c>
      <c r="B84" s="70" t="s">
        <v>100</v>
      </c>
      <c r="C84" s="70"/>
      <c r="D84" s="70"/>
      <c r="E84" s="70"/>
      <c r="F84" s="70"/>
      <c r="G84" s="70"/>
      <c r="H84" s="70"/>
      <c r="I84" s="70"/>
      <c r="J84" s="71">
        <f t="shared" si="64"/>
        <v>1354430</v>
      </c>
      <c r="K84" s="71">
        <f t="shared" si="64"/>
        <v>889581.37</v>
      </c>
      <c r="L84" s="212">
        <f t="shared" si="64"/>
        <v>918207</v>
      </c>
      <c r="M84" s="212"/>
      <c r="N84" s="212">
        <f t="shared" si="64"/>
        <v>0</v>
      </c>
      <c r="O84" s="212">
        <f t="shared" si="64"/>
        <v>0</v>
      </c>
      <c r="P84" s="213">
        <f t="shared" si="64"/>
        <v>0</v>
      </c>
      <c r="Q84" s="213">
        <f t="shared" si="64"/>
        <v>271407.38</v>
      </c>
      <c r="R84" s="213">
        <f t="shared" si="64"/>
        <v>918207</v>
      </c>
      <c r="S84" s="213">
        <f t="shared" si="64"/>
        <v>357797.18</v>
      </c>
      <c r="T84" s="243">
        <f>BazaZaUpit[[#This Row],[Izvršenje 01.01.-30.06.2023.]]/BazaZaUpit[[#This Row],[Izvršenje 01.01.-30.06.2022.]]*100</f>
        <v>131.8303061619032</v>
      </c>
      <c r="U84" s="243">
        <f>BazaZaUpit[[#This Row],[Izvršenje 01.01.-30.06.2023.]]/BazaZaUpit[[#This Row],[IZVORNI / TEKUĆI                           Plan za 2023.]]*100</f>
        <v>38.96694100567737</v>
      </c>
      <c r="V84" s="213">
        <f t="shared" si="65"/>
        <v>0</v>
      </c>
      <c r="W84" s="213">
        <f t="shared" si="65"/>
        <v>0</v>
      </c>
      <c r="X84" s="213">
        <f t="shared" si="65"/>
        <v>0</v>
      </c>
      <c r="Y84" s="213">
        <f t="shared" si="65"/>
        <v>0</v>
      </c>
      <c r="Z84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918207</v>
      </c>
    </row>
    <row r="85" spans="1:26" s="42" customFormat="1" x14ac:dyDescent="0.25">
      <c r="A85" s="69">
        <v>451</v>
      </c>
      <c r="B85" s="70" t="s">
        <v>69</v>
      </c>
      <c r="C85" s="70"/>
      <c r="D85" s="70"/>
      <c r="E85" s="70"/>
      <c r="F85" s="70"/>
      <c r="G85" s="70"/>
      <c r="H85" s="70"/>
      <c r="I85" s="70"/>
      <c r="J85" s="71">
        <f t="shared" si="64"/>
        <v>1354430</v>
      </c>
      <c r="K85" s="71">
        <f t="shared" si="64"/>
        <v>889581.37</v>
      </c>
      <c r="L85" s="212">
        <f t="shared" si="64"/>
        <v>918207</v>
      </c>
      <c r="M85" s="212"/>
      <c r="N85" s="212">
        <f t="shared" si="64"/>
        <v>0</v>
      </c>
      <c r="O85" s="212">
        <f t="shared" si="64"/>
        <v>0</v>
      </c>
      <c r="P85" s="213">
        <f t="shared" si="64"/>
        <v>0</v>
      </c>
      <c r="Q85" s="213">
        <f t="shared" si="64"/>
        <v>271407.38</v>
      </c>
      <c r="R85" s="213">
        <f t="shared" si="64"/>
        <v>918207</v>
      </c>
      <c r="S85" s="213">
        <f t="shared" si="64"/>
        <v>357797.18</v>
      </c>
      <c r="T85" s="243">
        <f>BazaZaUpit[[#This Row],[Izvršenje 01.01.-30.06.2023.]]/BazaZaUpit[[#This Row],[Izvršenje 01.01.-30.06.2022.]]*100</f>
        <v>131.8303061619032</v>
      </c>
      <c r="U85" s="243">
        <f>BazaZaUpit[[#This Row],[Izvršenje 01.01.-30.06.2023.]]/BazaZaUpit[[#This Row],[IZVORNI / TEKUĆI                           Plan za 2023.]]*100</f>
        <v>38.96694100567737</v>
      </c>
      <c r="V85" s="213">
        <f t="shared" si="65"/>
        <v>0</v>
      </c>
      <c r="W85" s="213">
        <f t="shared" si="65"/>
        <v>0</v>
      </c>
      <c r="X85" s="213">
        <f t="shared" si="65"/>
        <v>0</v>
      </c>
      <c r="Y85" s="213">
        <f t="shared" si="65"/>
        <v>0</v>
      </c>
      <c r="Z85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918207</v>
      </c>
    </row>
    <row r="86" spans="1:26" x14ac:dyDescent="0.25">
      <c r="A86" s="46">
        <v>4511</v>
      </c>
      <c r="B86" s="9" t="s">
        <v>69</v>
      </c>
      <c r="C86" s="9"/>
      <c r="D86" s="9"/>
      <c r="E86" s="9"/>
      <c r="F86" s="9"/>
      <c r="G86" s="9"/>
      <c r="H86" s="9"/>
      <c r="I86" s="9"/>
      <c r="J86" s="6">
        <v>1354430</v>
      </c>
      <c r="K86" s="6">
        <v>889581.37</v>
      </c>
      <c r="L86" s="216">
        <v>918207</v>
      </c>
      <c r="M86" s="216"/>
      <c r="N86" s="216"/>
      <c r="O86" s="216"/>
      <c r="P86" s="217"/>
      <c r="Q86" s="218">
        <v>271407.38</v>
      </c>
      <c r="R86" s="219">
        <v>918207</v>
      </c>
      <c r="S86" s="218">
        <v>357797.18</v>
      </c>
      <c r="T86" s="244">
        <f>BazaZaUpit[[#This Row],[Izvršenje 01.01.-30.06.2023.]]/BazaZaUpit[[#This Row],[Izvršenje 01.01.-30.06.2022.]]*100</f>
        <v>131.8303061619032</v>
      </c>
      <c r="U86" s="244">
        <f>BazaZaUpit[[#This Row],[Izvršenje 01.01.-30.06.2023.]]/BazaZaUpit[[#This Row],[IZVORNI / TEKUĆI                           Plan za 2023.]]*100</f>
        <v>38.96694100567737</v>
      </c>
      <c r="V86" s="218"/>
      <c r="W86" s="218"/>
      <c r="X86" s="218"/>
      <c r="Y86" s="218"/>
      <c r="Z86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918207</v>
      </c>
    </row>
    <row r="87" spans="1:26" s="42" customFormat="1" x14ac:dyDescent="0.25">
      <c r="A87" s="40" t="s">
        <v>5</v>
      </c>
      <c r="B87" s="14" t="s">
        <v>36</v>
      </c>
      <c r="C87" s="14"/>
      <c r="D87" s="14"/>
      <c r="E87" s="14"/>
      <c r="F87" s="14"/>
      <c r="G87" s="14"/>
      <c r="H87" s="14"/>
      <c r="I87" s="14"/>
      <c r="J87" s="15">
        <f t="shared" ref="J87:O87" si="66">SUM(J88+J103)</f>
        <v>233594</v>
      </c>
      <c r="K87" s="15">
        <f t="shared" si="66"/>
        <v>168046.05</v>
      </c>
      <c r="L87" s="206">
        <f t="shared" si="66"/>
        <v>355450</v>
      </c>
      <c r="M87" s="206"/>
      <c r="N87" s="206">
        <f t="shared" si="66"/>
        <v>235290</v>
      </c>
      <c r="O87" s="206">
        <f t="shared" si="66"/>
        <v>248390</v>
      </c>
      <c r="P87" s="207">
        <f t="shared" ref="P87" si="67">SUM(P88+P103)</f>
        <v>618690</v>
      </c>
      <c r="Q87" s="207">
        <f>SUM(Q88+Q103)</f>
        <v>49098.99</v>
      </c>
      <c r="R87" s="207">
        <f t="shared" ref="R87:S87" si="68">SUM(R88+R103)</f>
        <v>355450</v>
      </c>
      <c r="S87" s="207">
        <f t="shared" si="68"/>
        <v>160817.73000000001</v>
      </c>
      <c r="T87" s="241">
        <f>BazaZaUpit[[#This Row],[Izvršenje 01.01.-30.06.2023.]]/BazaZaUpit[[#This Row],[Izvršenje 01.01.-30.06.2022.]]*100</f>
        <v>327.53775586829789</v>
      </c>
      <c r="U87" s="241">
        <f>BazaZaUpit[[#This Row],[Izvršenje 01.01.-30.06.2023.]]/BazaZaUpit[[#This Row],[IZVORNI / TEKUĆI                           Plan za 2023.]]*100</f>
        <v>45.243418202278804</v>
      </c>
      <c r="V87" s="207">
        <f t="shared" ref="V87:Y87" si="69">SUM(V88+V103)</f>
        <v>28111</v>
      </c>
      <c r="W87" s="207">
        <f t="shared" si="69"/>
        <v>550</v>
      </c>
      <c r="X87" s="207">
        <f t="shared" si="69"/>
        <v>0</v>
      </c>
      <c r="Y87" s="207">
        <f t="shared" si="69"/>
        <v>0</v>
      </c>
      <c r="Z87" s="207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327889</v>
      </c>
    </row>
    <row r="88" spans="1:26" s="42" customFormat="1" ht="60" x14ac:dyDescent="0.25">
      <c r="A88" s="44" t="s">
        <v>30</v>
      </c>
      <c r="B88" s="16" t="s">
        <v>35</v>
      </c>
      <c r="C88" s="16" t="s">
        <v>145</v>
      </c>
      <c r="D88" s="16" t="s">
        <v>120</v>
      </c>
      <c r="E88" s="16" t="s">
        <v>121</v>
      </c>
      <c r="F88" s="3" t="s">
        <v>292</v>
      </c>
      <c r="G88" s="3" t="s">
        <v>293</v>
      </c>
      <c r="H88" s="3"/>
      <c r="I88" s="3"/>
      <c r="J88" s="17">
        <f t="shared" ref="J88:O88" si="70">SUM(J89+J96)</f>
        <v>222119</v>
      </c>
      <c r="K88" s="17">
        <f t="shared" si="70"/>
        <v>168046.05</v>
      </c>
      <c r="L88" s="228">
        <f t="shared" si="70"/>
        <v>337339</v>
      </c>
      <c r="M88" s="228"/>
      <c r="N88" s="228">
        <f t="shared" si="70"/>
        <v>235290</v>
      </c>
      <c r="O88" s="228">
        <f t="shared" si="70"/>
        <v>248390</v>
      </c>
      <c r="P88" s="229">
        <f t="shared" ref="P88:S88" si="71">SUM(P89+P96)</f>
        <v>618690</v>
      </c>
      <c r="Q88" s="229">
        <f t="shared" si="71"/>
        <v>49098.99</v>
      </c>
      <c r="R88" s="229">
        <f t="shared" si="71"/>
        <v>337339</v>
      </c>
      <c r="S88" s="229">
        <f t="shared" si="71"/>
        <v>160817.73000000001</v>
      </c>
      <c r="T88" s="242">
        <f>BazaZaUpit[[#This Row],[Izvršenje 01.01.-30.06.2023.]]/BazaZaUpit[[#This Row],[Izvršenje 01.01.-30.06.2022.]]*100</f>
        <v>327.53775586829789</v>
      </c>
      <c r="U88" s="242">
        <f>BazaZaUpit[[#This Row],[Izvršenje 01.01.-30.06.2023.]]/BazaZaUpit[[#This Row],[IZVORNI / TEKUĆI                           Plan za 2023.]]*100</f>
        <v>47.672439296968335</v>
      </c>
      <c r="V88" s="229">
        <f t="shared" ref="V88:Y88" si="72">SUM(V89+V96)</f>
        <v>10000</v>
      </c>
      <c r="W88" s="229">
        <f t="shared" si="72"/>
        <v>550</v>
      </c>
      <c r="X88" s="229">
        <f t="shared" si="72"/>
        <v>0</v>
      </c>
      <c r="Y88" s="229">
        <f t="shared" si="72"/>
        <v>0</v>
      </c>
      <c r="Z88" s="229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327889</v>
      </c>
    </row>
    <row r="89" spans="1:26" s="42" customFormat="1" x14ac:dyDescent="0.25">
      <c r="A89" s="66">
        <v>3</v>
      </c>
      <c r="B89" s="67" t="s">
        <v>113</v>
      </c>
      <c r="C89" s="67"/>
      <c r="D89" s="67"/>
      <c r="E89" s="67"/>
      <c r="F89" s="67"/>
      <c r="G89" s="67"/>
      <c r="H89" s="67"/>
      <c r="I89" s="67"/>
      <c r="J89" s="68">
        <f t="shared" ref="J89:S90" si="73">SUM(J90)</f>
        <v>188938</v>
      </c>
      <c r="K89" s="68">
        <f t="shared" si="73"/>
        <v>139619.88</v>
      </c>
      <c r="L89" s="210">
        <f t="shared" si="73"/>
        <v>319622</v>
      </c>
      <c r="M89" s="210"/>
      <c r="N89" s="210">
        <f t="shared" si="73"/>
        <v>235290</v>
      </c>
      <c r="O89" s="210">
        <f t="shared" si="73"/>
        <v>248390</v>
      </c>
      <c r="P89" s="211">
        <f t="shared" si="73"/>
        <v>248390</v>
      </c>
      <c r="Q89" s="211">
        <f t="shared" si="73"/>
        <v>44823.99</v>
      </c>
      <c r="R89" s="211">
        <f t="shared" si="73"/>
        <v>319622</v>
      </c>
      <c r="S89" s="211">
        <f t="shared" si="73"/>
        <v>160290.23000000001</v>
      </c>
      <c r="T89" s="243">
        <f>BazaZaUpit[[#This Row],[Izvršenje 01.01.-30.06.2023.]]/BazaZaUpit[[#This Row],[Izvršenje 01.01.-30.06.2022.]]*100</f>
        <v>357.59920078511533</v>
      </c>
      <c r="U89" s="243">
        <f>BazaZaUpit[[#This Row],[Izvršenje 01.01.-30.06.2023.]]/BazaZaUpit[[#This Row],[IZVORNI / TEKUĆI                           Plan za 2023.]]*100</f>
        <v>50.149936487475834</v>
      </c>
      <c r="V89" s="211">
        <f t="shared" ref="V89:Y90" si="74">SUM(V90)</f>
        <v>0</v>
      </c>
      <c r="W89" s="211">
        <f t="shared" si="74"/>
        <v>0</v>
      </c>
      <c r="X89" s="211">
        <f t="shared" si="74"/>
        <v>0</v>
      </c>
      <c r="Y89" s="211">
        <f t="shared" si="74"/>
        <v>0</v>
      </c>
      <c r="Z89" s="21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319622</v>
      </c>
    </row>
    <row r="90" spans="1:26" s="42" customFormat="1" x14ac:dyDescent="0.25">
      <c r="A90" s="69">
        <v>32</v>
      </c>
      <c r="B90" s="70" t="s">
        <v>21</v>
      </c>
      <c r="C90" s="70"/>
      <c r="D90" s="70"/>
      <c r="E90" s="70"/>
      <c r="F90" s="70"/>
      <c r="G90" s="70"/>
      <c r="H90" s="70"/>
      <c r="I90" s="70"/>
      <c r="J90" s="71">
        <f t="shared" si="73"/>
        <v>188938</v>
      </c>
      <c r="K90" s="71">
        <f t="shared" si="73"/>
        <v>139619.88</v>
      </c>
      <c r="L90" s="212">
        <f t="shared" si="73"/>
        <v>319622</v>
      </c>
      <c r="M90" s="212"/>
      <c r="N90" s="212">
        <f t="shared" si="73"/>
        <v>235290</v>
      </c>
      <c r="O90" s="212">
        <f t="shared" si="73"/>
        <v>248390</v>
      </c>
      <c r="P90" s="213">
        <f t="shared" si="73"/>
        <v>248390</v>
      </c>
      <c r="Q90" s="213">
        <f t="shared" si="73"/>
        <v>44823.99</v>
      </c>
      <c r="R90" s="213">
        <f t="shared" si="73"/>
        <v>319622</v>
      </c>
      <c r="S90" s="213">
        <f t="shared" si="73"/>
        <v>160290.23000000001</v>
      </c>
      <c r="T90" s="243">
        <f>BazaZaUpit[[#This Row],[Izvršenje 01.01.-30.06.2023.]]/BazaZaUpit[[#This Row],[Izvršenje 01.01.-30.06.2022.]]*100</f>
        <v>357.59920078511533</v>
      </c>
      <c r="U90" s="243">
        <f>BazaZaUpit[[#This Row],[Izvršenje 01.01.-30.06.2023.]]/BazaZaUpit[[#This Row],[IZVORNI / TEKUĆI                           Plan za 2023.]]*100</f>
        <v>50.149936487475834</v>
      </c>
      <c r="V90" s="213">
        <f t="shared" si="74"/>
        <v>0</v>
      </c>
      <c r="W90" s="213">
        <f t="shared" si="74"/>
        <v>0</v>
      </c>
      <c r="X90" s="213">
        <f t="shared" si="74"/>
        <v>0</v>
      </c>
      <c r="Y90" s="213">
        <f t="shared" si="74"/>
        <v>0</v>
      </c>
      <c r="Z90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319622</v>
      </c>
    </row>
    <row r="91" spans="1:26" x14ac:dyDescent="0.25">
      <c r="A91" s="69">
        <v>323</v>
      </c>
      <c r="B91" s="70" t="s">
        <v>17</v>
      </c>
      <c r="C91" s="70"/>
      <c r="D91" s="70"/>
      <c r="E91" s="70"/>
      <c r="F91" s="70"/>
      <c r="G91" s="70"/>
      <c r="H91" s="70"/>
      <c r="I91" s="70"/>
      <c r="J91" s="71">
        <f t="shared" ref="J91:O91" si="75">SUM(J92:J94)</f>
        <v>188938</v>
      </c>
      <c r="K91" s="71">
        <f t="shared" si="75"/>
        <v>139619.88</v>
      </c>
      <c r="L91" s="212">
        <f t="shared" si="75"/>
        <v>319622</v>
      </c>
      <c r="M91" s="212"/>
      <c r="N91" s="212">
        <f t="shared" si="75"/>
        <v>235290</v>
      </c>
      <c r="O91" s="212">
        <f t="shared" si="75"/>
        <v>248390</v>
      </c>
      <c r="P91" s="213">
        <f>SUM(P92:P94)</f>
        <v>248390</v>
      </c>
      <c r="Q91" s="213">
        <f t="shared" ref="Q91:S91" si="76">SUM(Q92:Q94)</f>
        <v>44823.99</v>
      </c>
      <c r="R91" s="213">
        <f t="shared" si="76"/>
        <v>319622</v>
      </c>
      <c r="S91" s="213">
        <f t="shared" si="76"/>
        <v>160290.23000000001</v>
      </c>
      <c r="T91" s="243">
        <f>BazaZaUpit[[#This Row],[Izvršenje 01.01.-30.06.2023.]]/BazaZaUpit[[#This Row],[Izvršenje 01.01.-30.06.2022.]]*100</f>
        <v>357.59920078511533</v>
      </c>
      <c r="U91" s="243">
        <f>BazaZaUpit[[#This Row],[Izvršenje 01.01.-30.06.2023.]]/BazaZaUpit[[#This Row],[IZVORNI / TEKUĆI                           Plan za 2023.]]*100</f>
        <v>50.149936487475834</v>
      </c>
      <c r="V91" s="213">
        <f t="shared" ref="V91:Y91" si="77">SUM(V92:V94)</f>
        <v>0</v>
      </c>
      <c r="W91" s="213">
        <f t="shared" si="77"/>
        <v>0</v>
      </c>
      <c r="X91" s="213">
        <f t="shared" si="77"/>
        <v>0</v>
      </c>
      <c r="Y91" s="213">
        <f t="shared" si="77"/>
        <v>0</v>
      </c>
      <c r="Z91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319622</v>
      </c>
    </row>
    <row r="92" spans="1:26" x14ac:dyDescent="0.25">
      <c r="A92" s="10">
        <v>3232</v>
      </c>
      <c r="B92" s="5" t="s">
        <v>59</v>
      </c>
      <c r="C92" s="5"/>
      <c r="D92" s="5"/>
      <c r="E92" s="5"/>
      <c r="F92" s="5"/>
      <c r="G92" s="5"/>
      <c r="H92" s="5"/>
      <c r="I92" s="5"/>
      <c r="J92" s="6">
        <v>3982</v>
      </c>
      <c r="K92" s="6">
        <v>2061.86</v>
      </c>
      <c r="L92" s="216">
        <v>3982</v>
      </c>
      <c r="M92" s="216"/>
      <c r="N92" s="216">
        <v>4000</v>
      </c>
      <c r="O92" s="216">
        <v>4000</v>
      </c>
      <c r="P92" s="217">
        <v>4000</v>
      </c>
      <c r="Q92" s="218">
        <v>452.59</v>
      </c>
      <c r="R92" s="219">
        <v>3982</v>
      </c>
      <c r="S92" s="218">
        <v>941.48</v>
      </c>
      <c r="T92" s="244">
        <f>BazaZaUpit[[#This Row],[Izvršenje 01.01.-30.06.2023.]]/BazaZaUpit[[#This Row],[Izvršenje 01.01.-30.06.2022.]]*100</f>
        <v>208.02050420910757</v>
      </c>
      <c r="U92" s="244">
        <f>BazaZaUpit[[#This Row],[Izvršenje 01.01.-30.06.2023.]]/BazaZaUpit[[#This Row],[IZVORNI / TEKUĆI                           Plan za 2023.]]*100</f>
        <v>23.643395278754394</v>
      </c>
      <c r="V92" s="218"/>
      <c r="W92" s="218"/>
      <c r="X92" s="218"/>
      <c r="Y92" s="218"/>
      <c r="Z92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3982</v>
      </c>
    </row>
    <row r="93" spans="1:26" s="42" customFormat="1" x14ac:dyDescent="0.25">
      <c r="A93" s="10">
        <v>3235</v>
      </c>
      <c r="B93" s="5" t="s">
        <v>60</v>
      </c>
      <c r="C93" s="5"/>
      <c r="D93" s="5"/>
      <c r="E93" s="5"/>
      <c r="F93" s="5"/>
      <c r="G93" s="5"/>
      <c r="H93" s="5"/>
      <c r="I93" s="5"/>
      <c r="J93" s="6">
        <v>75519</v>
      </c>
      <c r="K93" s="6">
        <v>58090.62</v>
      </c>
      <c r="L93" s="216">
        <v>78306</v>
      </c>
      <c r="M93" s="216"/>
      <c r="N93" s="216">
        <v>69290</v>
      </c>
      <c r="O93" s="216">
        <v>68390</v>
      </c>
      <c r="P93" s="217">
        <v>68390</v>
      </c>
      <c r="Q93" s="218">
        <v>13404.64</v>
      </c>
      <c r="R93" s="219">
        <v>78306</v>
      </c>
      <c r="S93" s="218">
        <v>16976.53</v>
      </c>
      <c r="T93" s="244">
        <f>BazaZaUpit[[#This Row],[Izvršenje 01.01.-30.06.2023.]]/BazaZaUpit[[#This Row],[Izvršenje 01.01.-30.06.2022.]]*100</f>
        <v>126.64666861624035</v>
      </c>
      <c r="U93" s="244">
        <f>BazaZaUpit[[#This Row],[Izvršenje 01.01.-30.06.2023.]]/BazaZaUpit[[#This Row],[IZVORNI / TEKUĆI                           Plan za 2023.]]*100</f>
        <v>21.679730799683291</v>
      </c>
      <c r="V93" s="218"/>
      <c r="W93" s="218"/>
      <c r="X93" s="218"/>
      <c r="Y93" s="218"/>
      <c r="Z93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78306</v>
      </c>
    </row>
    <row r="94" spans="1:26" s="42" customFormat="1" x14ac:dyDescent="0.25">
      <c r="A94" s="10">
        <v>3238</v>
      </c>
      <c r="B94" s="5" t="s">
        <v>51</v>
      </c>
      <c r="C94" s="5"/>
      <c r="D94" s="5"/>
      <c r="E94" s="5"/>
      <c r="F94" s="5"/>
      <c r="G94" s="5"/>
      <c r="H94" s="5"/>
      <c r="I94" s="5"/>
      <c r="J94" s="6">
        <v>109437</v>
      </c>
      <c r="K94" s="6">
        <v>79467.399999999994</v>
      </c>
      <c r="L94" s="216">
        <v>237334</v>
      </c>
      <c r="M94" s="216"/>
      <c r="N94" s="216">
        <v>162000</v>
      </c>
      <c r="O94" s="216">
        <v>176000</v>
      </c>
      <c r="P94" s="217">
        <v>176000</v>
      </c>
      <c r="Q94" s="218">
        <v>30966.76</v>
      </c>
      <c r="R94" s="219">
        <v>237334</v>
      </c>
      <c r="S94" s="218">
        <v>142372.22</v>
      </c>
      <c r="T94" s="244">
        <f>BazaZaUpit[[#This Row],[Izvršenje 01.01.-30.06.2023.]]/BazaZaUpit[[#This Row],[Izvršenje 01.01.-30.06.2022.]]*100</f>
        <v>459.75820524975813</v>
      </c>
      <c r="U94" s="244">
        <f>BazaZaUpit[[#This Row],[Izvršenje 01.01.-30.06.2023.]]/BazaZaUpit[[#This Row],[IZVORNI / TEKUĆI                           Plan za 2023.]]*100</f>
        <v>59.988126437847086</v>
      </c>
      <c r="V94" s="218"/>
      <c r="W94" s="218"/>
      <c r="X94" s="218"/>
      <c r="Y94" s="218"/>
      <c r="Z94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237334</v>
      </c>
    </row>
    <row r="95" spans="1:26" s="42" customFormat="1" x14ac:dyDescent="0.25">
      <c r="A95" s="2" t="s">
        <v>30</v>
      </c>
      <c r="B95" s="3" t="s">
        <v>35</v>
      </c>
      <c r="C95" s="3" t="s">
        <v>145</v>
      </c>
      <c r="D95" s="3" t="s">
        <v>120</v>
      </c>
      <c r="E95" s="3" t="s">
        <v>121</v>
      </c>
      <c r="F95" s="3" t="s">
        <v>292</v>
      </c>
      <c r="G95" s="3" t="s">
        <v>294</v>
      </c>
      <c r="H95" s="3"/>
      <c r="I95" s="3"/>
      <c r="J95" s="8">
        <f>J96</f>
        <v>33181</v>
      </c>
      <c r="K95" s="8">
        <f t="shared" ref="K95:S95" si="78">K96</f>
        <v>28426.17</v>
      </c>
      <c r="L95" s="222">
        <f t="shared" si="78"/>
        <v>17717</v>
      </c>
      <c r="M95" s="222">
        <f t="shared" si="78"/>
        <v>0</v>
      </c>
      <c r="N95" s="222">
        <f t="shared" si="78"/>
        <v>0</v>
      </c>
      <c r="O95" s="222">
        <f t="shared" si="78"/>
        <v>0</v>
      </c>
      <c r="P95" s="222">
        <f t="shared" si="78"/>
        <v>370300</v>
      </c>
      <c r="Q95" s="222">
        <f t="shared" si="78"/>
        <v>4275</v>
      </c>
      <c r="R95" s="222">
        <f t="shared" si="78"/>
        <v>17717</v>
      </c>
      <c r="S95" s="222">
        <f t="shared" si="78"/>
        <v>527.5</v>
      </c>
      <c r="T95" s="245">
        <f>BazaZaUpit[[#This Row],[Izvršenje 01.01.-30.06.2023.]]/BazaZaUpit[[#This Row],[Izvršenje 01.01.-30.06.2022.]]*100</f>
        <v>12.339181286549708</v>
      </c>
      <c r="U95" s="245">
        <f>BazaZaUpit[[#This Row],[Izvršenje 01.01.-30.06.2023.]]/BazaZaUpit[[#This Row],[IZVORNI / TEKUĆI                           Plan za 2023.]]*100</f>
        <v>2.9773663712818195</v>
      </c>
      <c r="V95" s="222">
        <f t="shared" ref="V95:Y95" si="79">V96</f>
        <v>10000</v>
      </c>
      <c r="W95" s="222">
        <f t="shared" si="79"/>
        <v>550</v>
      </c>
      <c r="X95" s="222">
        <f t="shared" si="79"/>
        <v>0</v>
      </c>
      <c r="Y95" s="222">
        <f t="shared" si="79"/>
        <v>0</v>
      </c>
      <c r="Z95" s="222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8267</v>
      </c>
    </row>
    <row r="96" spans="1:26" s="42" customFormat="1" x14ac:dyDescent="0.25">
      <c r="A96" s="66">
        <v>4</v>
      </c>
      <c r="B96" s="67" t="s">
        <v>112</v>
      </c>
      <c r="C96" s="67"/>
      <c r="D96" s="67"/>
      <c r="E96" s="67"/>
      <c r="F96" s="67"/>
      <c r="G96" s="67"/>
      <c r="H96" s="67"/>
      <c r="I96" s="67"/>
      <c r="J96" s="68">
        <f t="shared" ref="J96:O96" si="80">SUM(J97+J100)</f>
        <v>33181</v>
      </c>
      <c r="K96" s="68">
        <f t="shared" si="80"/>
        <v>28426.17</v>
      </c>
      <c r="L96" s="210">
        <f t="shared" si="80"/>
        <v>17717</v>
      </c>
      <c r="M96" s="210"/>
      <c r="N96" s="210">
        <f t="shared" si="80"/>
        <v>0</v>
      </c>
      <c r="O96" s="210">
        <f t="shared" si="80"/>
        <v>0</v>
      </c>
      <c r="P96" s="211">
        <f t="shared" ref="P96:S96" si="81">SUM(P97+P100)</f>
        <v>370300</v>
      </c>
      <c r="Q96" s="211">
        <f t="shared" si="81"/>
        <v>4275</v>
      </c>
      <c r="R96" s="211">
        <f t="shared" si="81"/>
        <v>17717</v>
      </c>
      <c r="S96" s="211">
        <f t="shared" si="81"/>
        <v>527.5</v>
      </c>
      <c r="T96" s="243">
        <f>BazaZaUpit[[#This Row],[Izvršenje 01.01.-30.06.2023.]]/BazaZaUpit[[#This Row],[Izvršenje 01.01.-30.06.2022.]]*100</f>
        <v>12.339181286549708</v>
      </c>
      <c r="U96" s="243">
        <f>BazaZaUpit[[#This Row],[Izvršenje 01.01.-30.06.2023.]]/BazaZaUpit[[#This Row],[IZVORNI / TEKUĆI                           Plan za 2023.]]*100</f>
        <v>2.9773663712818195</v>
      </c>
      <c r="V96" s="211">
        <f t="shared" ref="V96:Y96" si="82">SUM(V97+V100)</f>
        <v>10000</v>
      </c>
      <c r="W96" s="211">
        <f t="shared" si="82"/>
        <v>550</v>
      </c>
      <c r="X96" s="211">
        <f t="shared" si="82"/>
        <v>0</v>
      </c>
      <c r="Y96" s="211">
        <f t="shared" si="82"/>
        <v>0</v>
      </c>
      <c r="Z96" s="21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8267</v>
      </c>
    </row>
    <row r="97" spans="1:26" s="42" customFormat="1" x14ac:dyDescent="0.25">
      <c r="A97" s="69">
        <v>41</v>
      </c>
      <c r="B97" s="70" t="s">
        <v>86</v>
      </c>
      <c r="C97" s="70"/>
      <c r="D97" s="70"/>
      <c r="E97" s="70"/>
      <c r="F97" s="70"/>
      <c r="G97" s="70"/>
      <c r="H97" s="70"/>
      <c r="I97" s="70"/>
      <c r="J97" s="71">
        <f t="shared" ref="J97:S98" si="83">SUM(J98)</f>
        <v>6636</v>
      </c>
      <c r="K97" s="71">
        <f t="shared" si="83"/>
        <v>5474.82</v>
      </c>
      <c r="L97" s="212">
        <f t="shared" si="83"/>
        <v>0</v>
      </c>
      <c r="M97" s="212"/>
      <c r="N97" s="212">
        <f t="shared" si="83"/>
        <v>0</v>
      </c>
      <c r="O97" s="212">
        <f t="shared" si="83"/>
        <v>0</v>
      </c>
      <c r="P97" s="213">
        <f t="shared" si="83"/>
        <v>0</v>
      </c>
      <c r="Q97" s="213">
        <f t="shared" si="83"/>
        <v>2156.75</v>
      </c>
      <c r="R97" s="213">
        <f t="shared" si="83"/>
        <v>0</v>
      </c>
      <c r="S97" s="213">
        <f t="shared" si="83"/>
        <v>0</v>
      </c>
      <c r="T97" s="243"/>
      <c r="U97" s="243"/>
      <c r="V97" s="213">
        <f t="shared" ref="V97:Y98" si="84">SUM(V98)</f>
        <v>0</v>
      </c>
      <c r="W97" s="213">
        <f t="shared" si="84"/>
        <v>550</v>
      </c>
      <c r="X97" s="213">
        <f t="shared" si="84"/>
        <v>0</v>
      </c>
      <c r="Y97" s="213">
        <f t="shared" si="84"/>
        <v>0</v>
      </c>
      <c r="Z97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550</v>
      </c>
    </row>
    <row r="98" spans="1:26" s="42" customFormat="1" x14ac:dyDescent="0.25">
      <c r="A98" s="69">
        <v>412</v>
      </c>
      <c r="B98" s="70" t="s">
        <v>32</v>
      </c>
      <c r="C98" s="70"/>
      <c r="D98" s="70"/>
      <c r="E98" s="70"/>
      <c r="F98" s="70"/>
      <c r="G98" s="70"/>
      <c r="H98" s="70"/>
      <c r="I98" s="70"/>
      <c r="J98" s="71">
        <f t="shared" si="83"/>
        <v>6636</v>
      </c>
      <c r="K98" s="71">
        <f t="shared" si="83"/>
        <v>5474.82</v>
      </c>
      <c r="L98" s="212">
        <f t="shared" si="83"/>
        <v>0</v>
      </c>
      <c r="M98" s="212"/>
      <c r="N98" s="212">
        <f t="shared" si="83"/>
        <v>0</v>
      </c>
      <c r="O98" s="212">
        <f t="shared" si="83"/>
        <v>0</v>
      </c>
      <c r="P98" s="213">
        <f t="shared" si="83"/>
        <v>0</v>
      </c>
      <c r="Q98" s="213">
        <f t="shared" si="83"/>
        <v>2156.75</v>
      </c>
      <c r="R98" s="213">
        <f t="shared" si="83"/>
        <v>0</v>
      </c>
      <c r="S98" s="213">
        <f t="shared" si="83"/>
        <v>0</v>
      </c>
      <c r="T98" s="243"/>
      <c r="U98" s="243"/>
      <c r="V98" s="213">
        <f t="shared" si="84"/>
        <v>0</v>
      </c>
      <c r="W98" s="213">
        <f t="shared" si="84"/>
        <v>550</v>
      </c>
      <c r="X98" s="213">
        <f t="shared" si="84"/>
        <v>0</v>
      </c>
      <c r="Y98" s="213">
        <f t="shared" si="84"/>
        <v>0</v>
      </c>
      <c r="Z98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550</v>
      </c>
    </row>
    <row r="99" spans="1:26" s="42" customFormat="1" x14ac:dyDescent="0.25">
      <c r="A99" s="10">
        <v>4123</v>
      </c>
      <c r="B99" s="5" t="s">
        <v>61</v>
      </c>
      <c r="C99" s="5"/>
      <c r="D99" s="5"/>
      <c r="E99" s="5"/>
      <c r="F99" s="5"/>
      <c r="G99" s="5"/>
      <c r="H99" s="5"/>
      <c r="I99" s="5"/>
      <c r="J99" s="6">
        <v>6636</v>
      </c>
      <c r="K99" s="6">
        <v>5474.82</v>
      </c>
      <c r="L99" s="216">
        <v>0</v>
      </c>
      <c r="M99" s="216"/>
      <c r="N99" s="216">
        <v>0</v>
      </c>
      <c r="O99" s="216"/>
      <c r="P99" s="217">
        <v>0</v>
      </c>
      <c r="Q99" s="218">
        <v>2156.75</v>
      </c>
      <c r="R99" s="219"/>
      <c r="S99" s="218"/>
      <c r="T99" s="244"/>
      <c r="U99" s="244"/>
      <c r="V99" s="218"/>
      <c r="W99" s="218">
        <v>550</v>
      </c>
      <c r="X99" s="218"/>
      <c r="Y99" s="218"/>
      <c r="Z99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550</v>
      </c>
    </row>
    <row r="100" spans="1:26" s="42" customFormat="1" x14ac:dyDescent="0.25">
      <c r="A100" s="69">
        <v>42</v>
      </c>
      <c r="B100" s="70" t="s">
        <v>26</v>
      </c>
      <c r="C100" s="70"/>
      <c r="D100" s="70"/>
      <c r="E100" s="70"/>
      <c r="F100" s="70"/>
      <c r="G100" s="70"/>
      <c r="H100" s="70"/>
      <c r="I100" s="70"/>
      <c r="J100" s="71">
        <f t="shared" ref="J100:S101" si="85">SUM(J101)</f>
        <v>26545</v>
      </c>
      <c r="K100" s="71">
        <f t="shared" si="85"/>
        <v>22951.35</v>
      </c>
      <c r="L100" s="212">
        <f t="shared" si="85"/>
        <v>17717</v>
      </c>
      <c r="M100" s="212"/>
      <c r="N100" s="212">
        <f t="shared" si="85"/>
        <v>0</v>
      </c>
      <c r="O100" s="212">
        <f t="shared" si="85"/>
        <v>0</v>
      </c>
      <c r="P100" s="213">
        <f t="shared" si="85"/>
        <v>370300</v>
      </c>
      <c r="Q100" s="213">
        <f t="shared" si="85"/>
        <v>2118.25</v>
      </c>
      <c r="R100" s="213">
        <f t="shared" si="85"/>
        <v>17717</v>
      </c>
      <c r="S100" s="213">
        <f t="shared" si="85"/>
        <v>527.5</v>
      </c>
      <c r="T100" s="243">
        <f>BazaZaUpit[[#This Row],[Izvršenje 01.01.-30.06.2023.]]/BazaZaUpit[[#This Row],[Izvršenje 01.01.-30.06.2022.]]*100</f>
        <v>24.902631889531452</v>
      </c>
      <c r="U100" s="243">
        <f>BazaZaUpit[[#This Row],[Izvršenje 01.01.-30.06.2023.]]/BazaZaUpit[[#This Row],[IZVORNI / TEKUĆI                           Plan za 2023.]]*100</f>
        <v>2.9773663712818195</v>
      </c>
      <c r="V100" s="213">
        <f t="shared" ref="V100:Y101" si="86">SUM(V101)</f>
        <v>10000</v>
      </c>
      <c r="W100" s="213">
        <f t="shared" si="86"/>
        <v>0</v>
      </c>
      <c r="X100" s="213">
        <f t="shared" si="86"/>
        <v>0</v>
      </c>
      <c r="Y100" s="213">
        <f t="shared" si="86"/>
        <v>0</v>
      </c>
      <c r="Z100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7717</v>
      </c>
    </row>
    <row r="101" spans="1:26" s="42" customFormat="1" x14ac:dyDescent="0.25">
      <c r="A101" s="69">
        <v>422</v>
      </c>
      <c r="B101" s="70" t="s">
        <v>25</v>
      </c>
      <c r="C101" s="70"/>
      <c r="D101" s="70"/>
      <c r="E101" s="70"/>
      <c r="F101" s="70"/>
      <c r="G101" s="70"/>
      <c r="H101" s="70"/>
      <c r="I101" s="70"/>
      <c r="J101" s="71">
        <f t="shared" si="85"/>
        <v>26545</v>
      </c>
      <c r="K101" s="71">
        <f t="shared" si="85"/>
        <v>22951.35</v>
      </c>
      <c r="L101" s="212">
        <f t="shared" si="85"/>
        <v>17717</v>
      </c>
      <c r="M101" s="212"/>
      <c r="N101" s="212">
        <f t="shared" si="85"/>
        <v>0</v>
      </c>
      <c r="O101" s="212">
        <f t="shared" si="85"/>
        <v>0</v>
      </c>
      <c r="P101" s="213">
        <f t="shared" si="85"/>
        <v>370300</v>
      </c>
      <c r="Q101" s="213">
        <f t="shared" si="85"/>
        <v>2118.25</v>
      </c>
      <c r="R101" s="213">
        <v>17717</v>
      </c>
      <c r="S101" s="213">
        <f t="shared" si="85"/>
        <v>527.5</v>
      </c>
      <c r="T101" s="243">
        <f>BazaZaUpit[[#This Row],[Izvršenje 01.01.-30.06.2023.]]/BazaZaUpit[[#This Row],[Izvršenje 01.01.-30.06.2022.]]*100</f>
        <v>24.902631889531452</v>
      </c>
      <c r="U101" s="243">
        <f>BazaZaUpit[[#This Row],[Izvršenje 01.01.-30.06.2023.]]/BazaZaUpit[[#This Row],[IZVORNI / TEKUĆI                           Plan za 2023.]]*100</f>
        <v>2.9773663712818195</v>
      </c>
      <c r="V101" s="213">
        <f t="shared" si="86"/>
        <v>10000</v>
      </c>
      <c r="W101" s="213">
        <f t="shared" si="86"/>
        <v>0</v>
      </c>
      <c r="X101" s="213">
        <f t="shared" si="86"/>
        <v>0</v>
      </c>
      <c r="Y101" s="213">
        <f t="shared" si="86"/>
        <v>0</v>
      </c>
      <c r="Z101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7717</v>
      </c>
    </row>
    <row r="102" spans="1:26" s="42" customFormat="1" x14ac:dyDescent="0.25">
      <c r="A102" s="10">
        <v>4221</v>
      </c>
      <c r="B102" s="5" t="s">
        <v>77</v>
      </c>
      <c r="C102" s="5"/>
      <c r="D102" s="5"/>
      <c r="E102" s="5"/>
      <c r="F102" s="5"/>
      <c r="G102" s="5"/>
      <c r="H102" s="5"/>
      <c r="I102" s="5"/>
      <c r="J102" s="6">
        <v>26545</v>
      </c>
      <c r="K102" s="6">
        <v>22951.35</v>
      </c>
      <c r="L102" s="216">
        <v>17717</v>
      </c>
      <c r="M102" s="216"/>
      <c r="N102" s="216">
        <v>0</v>
      </c>
      <c r="O102" s="216">
        <v>0</v>
      </c>
      <c r="P102" s="217">
        <v>370300</v>
      </c>
      <c r="Q102" s="218">
        <v>2118.25</v>
      </c>
      <c r="R102" s="219">
        <v>17717</v>
      </c>
      <c r="S102" s="218">
        <v>527.5</v>
      </c>
      <c r="T102" s="244">
        <f>BazaZaUpit[[#This Row],[Izvršenje 01.01.-30.06.2023.]]/BazaZaUpit[[#This Row],[Izvršenje 01.01.-30.06.2022.]]*100</f>
        <v>24.902631889531452</v>
      </c>
      <c r="U102" s="244">
        <f>BazaZaUpit[[#This Row],[Izvršenje 01.01.-30.06.2023.]]/BazaZaUpit[[#This Row],[IZVORNI / TEKUĆI                           Plan za 2023.]]*100</f>
        <v>2.9773663712818195</v>
      </c>
      <c r="V102" s="218">
        <v>10000</v>
      </c>
      <c r="W102" s="218"/>
      <c r="X102" s="218"/>
      <c r="Y102" s="218"/>
      <c r="Z102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7717</v>
      </c>
    </row>
    <row r="103" spans="1:26" s="42" customFormat="1" ht="60" x14ac:dyDescent="0.25">
      <c r="A103" s="47" t="s">
        <v>31</v>
      </c>
      <c r="B103" s="18" t="s">
        <v>37</v>
      </c>
      <c r="C103" s="18" t="s">
        <v>146</v>
      </c>
      <c r="D103" s="18" t="s">
        <v>120</v>
      </c>
      <c r="E103" s="18" t="s">
        <v>122</v>
      </c>
      <c r="F103" s="18" t="s">
        <v>295</v>
      </c>
      <c r="G103" s="18" t="s">
        <v>296</v>
      </c>
      <c r="H103" s="18"/>
      <c r="I103" s="18"/>
      <c r="J103" s="19">
        <f>SUM(J105)</f>
        <v>11475</v>
      </c>
      <c r="K103" s="19">
        <f>SUM(K105)</f>
        <v>0</v>
      </c>
      <c r="L103" s="230">
        <f>SUM(L105)</f>
        <v>18111</v>
      </c>
      <c r="M103" s="230">
        <f t="shared" ref="M103:S103" si="87">SUM(M105)</f>
        <v>0</v>
      </c>
      <c r="N103" s="230">
        <f t="shared" si="87"/>
        <v>0</v>
      </c>
      <c r="O103" s="230">
        <f t="shared" si="87"/>
        <v>0</v>
      </c>
      <c r="P103" s="230">
        <f t="shared" si="87"/>
        <v>0</v>
      </c>
      <c r="Q103" s="230">
        <f t="shared" si="87"/>
        <v>0</v>
      </c>
      <c r="R103" s="230">
        <f t="shared" si="87"/>
        <v>18111</v>
      </c>
      <c r="S103" s="230">
        <f t="shared" si="87"/>
        <v>0</v>
      </c>
      <c r="T103" s="246"/>
      <c r="U103" s="246"/>
      <c r="V103" s="230">
        <f t="shared" ref="V103:Y103" si="88">SUM(V105)</f>
        <v>18111</v>
      </c>
      <c r="W103" s="230">
        <f t="shared" si="88"/>
        <v>0</v>
      </c>
      <c r="X103" s="230">
        <f t="shared" si="88"/>
        <v>0</v>
      </c>
      <c r="Y103" s="230">
        <f t="shared" si="88"/>
        <v>0</v>
      </c>
      <c r="Z103" s="23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04" spans="1:26" s="42" customFormat="1" x14ac:dyDescent="0.25">
      <c r="A104" s="66">
        <v>4</v>
      </c>
      <c r="B104" s="67" t="s">
        <v>112</v>
      </c>
      <c r="C104" s="67"/>
      <c r="D104" s="67"/>
      <c r="E104" s="67"/>
      <c r="F104" s="67"/>
      <c r="G104" s="67"/>
      <c r="H104" s="67"/>
      <c r="I104" s="67"/>
      <c r="J104" s="68">
        <f>SUM(J105)</f>
        <v>11475</v>
      </c>
      <c r="K104" s="68">
        <f>SUM(K105)</f>
        <v>0</v>
      </c>
      <c r="L104" s="210">
        <f t="shared" ref="L104:S104" si="89">SUM(L105)</f>
        <v>18111</v>
      </c>
      <c r="M104" s="210">
        <f t="shared" si="89"/>
        <v>0</v>
      </c>
      <c r="N104" s="210">
        <f t="shared" si="89"/>
        <v>0</v>
      </c>
      <c r="O104" s="210">
        <f t="shared" si="89"/>
        <v>0</v>
      </c>
      <c r="P104" s="210">
        <f t="shared" si="89"/>
        <v>0</v>
      </c>
      <c r="Q104" s="210">
        <f t="shared" si="89"/>
        <v>0</v>
      </c>
      <c r="R104" s="210">
        <f t="shared" si="89"/>
        <v>18111</v>
      </c>
      <c r="S104" s="210">
        <f t="shared" si="89"/>
        <v>0</v>
      </c>
      <c r="T104" s="243"/>
      <c r="U104" s="243"/>
      <c r="V104" s="210">
        <f t="shared" ref="V104:Y104" si="90">SUM(V105)</f>
        <v>18111</v>
      </c>
      <c r="W104" s="210">
        <f t="shared" si="90"/>
        <v>0</v>
      </c>
      <c r="X104" s="210">
        <f t="shared" si="90"/>
        <v>0</v>
      </c>
      <c r="Y104" s="210">
        <f t="shared" si="90"/>
        <v>0</v>
      </c>
      <c r="Z104" s="21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05" spans="1:26" s="42" customFormat="1" x14ac:dyDescent="0.25">
      <c r="A105" s="69">
        <v>42</v>
      </c>
      <c r="B105" s="70" t="s">
        <v>94</v>
      </c>
      <c r="C105" s="70"/>
      <c r="D105" s="70"/>
      <c r="E105" s="70"/>
      <c r="F105" s="70"/>
      <c r="G105" s="70"/>
      <c r="H105" s="70"/>
      <c r="I105" s="70"/>
      <c r="J105" s="71">
        <f t="shared" ref="J105:S106" si="91">SUM(J106)</f>
        <v>11475</v>
      </c>
      <c r="K105" s="71">
        <f t="shared" si="91"/>
        <v>0</v>
      </c>
      <c r="L105" s="214">
        <f t="shared" si="91"/>
        <v>18111</v>
      </c>
      <c r="M105" s="214">
        <f t="shared" si="91"/>
        <v>0</v>
      </c>
      <c r="N105" s="214">
        <f t="shared" si="91"/>
        <v>0</v>
      </c>
      <c r="O105" s="214">
        <f t="shared" si="91"/>
        <v>0</v>
      </c>
      <c r="P105" s="214">
        <f t="shared" si="91"/>
        <v>0</v>
      </c>
      <c r="Q105" s="214">
        <f t="shared" si="91"/>
        <v>0</v>
      </c>
      <c r="R105" s="214">
        <f t="shared" si="91"/>
        <v>18111</v>
      </c>
      <c r="S105" s="214">
        <f t="shared" si="91"/>
        <v>0</v>
      </c>
      <c r="T105" s="243"/>
      <c r="U105" s="243"/>
      <c r="V105" s="214">
        <f t="shared" ref="V105:Y106" si="92">SUM(V106)</f>
        <v>18111</v>
      </c>
      <c r="W105" s="214">
        <f t="shared" si="92"/>
        <v>0</v>
      </c>
      <c r="X105" s="214">
        <f t="shared" si="92"/>
        <v>0</v>
      </c>
      <c r="Y105" s="214">
        <f t="shared" si="92"/>
        <v>0</v>
      </c>
      <c r="Z105" s="214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06" spans="1:26" s="42" customFormat="1" x14ac:dyDescent="0.25">
      <c r="A106" s="69">
        <v>422</v>
      </c>
      <c r="B106" s="70" t="s">
        <v>25</v>
      </c>
      <c r="C106" s="70"/>
      <c r="D106" s="70"/>
      <c r="E106" s="70"/>
      <c r="F106" s="70"/>
      <c r="G106" s="70"/>
      <c r="H106" s="70"/>
      <c r="I106" s="70"/>
      <c r="J106" s="71">
        <f t="shared" si="91"/>
        <v>11475</v>
      </c>
      <c r="K106" s="71">
        <f t="shared" si="91"/>
        <v>0</v>
      </c>
      <c r="L106" s="214">
        <f t="shared" si="91"/>
        <v>18111</v>
      </c>
      <c r="M106" s="214">
        <f t="shared" si="91"/>
        <v>0</v>
      </c>
      <c r="N106" s="214">
        <f t="shared" si="91"/>
        <v>0</v>
      </c>
      <c r="O106" s="214">
        <f t="shared" si="91"/>
        <v>0</v>
      </c>
      <c r="P106" s="214">
        <f t="shared" si="91"/>
        <v>0</v>
      </c>
      <c r="Q106" s="214">
        <f t="shared" si="91"/>
        <v>0</v>
      </c>
      <c r="R106" s="214">
        <f t="shared" si="91"/>
        <v>18111</v>
      </c>
      <c r="S106" s="214">
        <f t="shared" si="91"/>
        <v>0</v>
      </c>
      <c r="T106" s="243"/>
      <c r="U106" s="243"/>
      <c r="V106" s="214">
        <f t="shared" si="92"/>
        <v>18111</v>
      </c>
      <c r="W106" s="214">
        <f t="shared" si="92"/>
        <v>0</v>
      </c>
      <c r="X106" s="214">
        <f t="shared" si="92"/>
        <v>0</v>
      </c>
      <c r="Y106" s="214">
        <f t="shared" si="92"/>
        <v>0</v>
      </c>
      <c r="Z106" s="214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07" spans="1:26" x14ac:dyDescent="0.25">
      <c r="A107" s="10">
        <v>4221</v>
      </c>
      <c r="B107" s="5" t="s">
        <v>77</v>
      </c>
      <c r="C107" s="5"/>
      <c r="D107" s="5"/>
      <c r="E107" s="5"/>
      <c r="F107" s="5"/>
      <c r="G107" s="5"/>
      <c r="H107" s="5"/>
      <c r="I107" s="5"/>
      <c r="J107" s="6">
        <v>11475</v>
      </c>
      <c r="K107" s="6"/>
      <c r="L107" s="216">
        <v>18111</v>
      </c>
      <c r="M107" s="216"/>
      <c r="N107" s="216"/>
      <c r="O107" s="216"/>
      <c r="P107" s="217"/>
      <c r="Q107" s="218"/>
      <c r="R107" s="219">
        <v>18111</v>
      </c>
      <c r="S107" s="218"/>
      <c r="T107" s="244"/>
      <c r="U107" s="244"/>
      <c r="V107" s="218">
        <v>18111</v>
      </c>
      <c r="W107" s="218"/>
      <c r="X107" s="218"/>
      <c r="Y107" s="218"/>
      <c r="Z107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08" spans="1:26" s="42" customFormat="1" x14ac:dyDescent="0.25">
      <c r="A108" s="40" t="s">
        <v>6</v>
      </c>
      <c r="B108" s="14" t="s">
        <v>38</v>
      </c>
      <c r="C108" s="14"/>
      <c r="D108" s="14"/>
      <c r="E108" s="14"/>
      <c r="F108" s="14"/>
      <c r="G108" s="14"/>
      <c r="H108" s="14"/>
      <c r="I108" s="14"/>
      <c r="J108" s="15">
        <f t="shared" ref="J108:S108" si="93">SUM(J109)</f>
        <v>113278</v>
      </c>
      <c r="K108" s="15">
        <f t="shared" si="93"/>
        <v>78040.800000000003</v>
      </c>
      <c r="L108" s="206">
        <f t="shared" si="93"/>
        <v>184019</v>
      </c>
      <c r="M108" s="206"/>
      <c r="N108" s="206">
        <f t="shared" si="93"/>
        <v>178516</v>
      </c>
      <c r="O108" s="206">
        <f t="shared" si="93"/>
        <v>140995</v>
      </c>
      <c r="P108" s="207">
        <f t="shared" si="93"/>
        <v>66145</v>
      </c>
      <c r="Q108" s="207">
        <f t="shared" si="93"/>
        <v>28256.61</v>
      </c>
      <c r="R108" s="207">
        <f t="shared" si="93"/>
        <v>184019</v>
      </c>
      <c r="S108" s="207">
        <f t="shared" si="93"/>
        <v>49642.789999999994</v>
      </c>
      <c r="T108" s="241">
        <f>BazaZaUpit[[#This Row],[Izvršenje 01.01.-30.06.2023.]]/BazaZaUpit[[#This Row],[Izvršenje 01.01.-30.06.2022.]]*100</f>
        <v>175.68558294855606</v>
      </c>
      <c r="U108" s="241">
        <f>BazaZaUpit[[#This Row],[Izvršenje 01.01.-30.06.2023.]]/BazaZaUpit[[#This Row],[IZVORNI / TEKUĆI                           Plan za 2023.]]*100</f>
        <v>26.976991506311844</v>
      </c>
      <c r="V108" s="207">
        <f t="shared" ref="V108:Y108" si="94">SUM(V109)</f>
        <v>0</v>
      </c>
      <c r="W108" s="207">
        <f t="shared" si="94"/>
        <v>0</v>
      </c>
      <c r="X108" s="207">
        <f t="shared" si="94"/>
        <v>0</v>
      </c>
      <c r="Y108" s="207">
        <f t="shared" si="94"/>
        <v>0</v>
      </c>
      <c r="Z108" s="207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184019</v>
      </c>
    </row>
    <row r="109" spans="1:26" s="42" customFormat="1" ht="60" x14ac:dyDescent="0.25">
      <c r="A109" s="44" t="s">
        <v>30</v>
      </c>
      <c r="B109" s="16" t="s">
        <v>35</v>
      </c>
      <c r="C109" s="16" t="s">
        <v>145</v>
      </c>
      <c r="D109" s="16" t="s">
        <v>120</v>
      </c>
      <c r="E109" s="16" t="s">
        <v>121</v>
      </c>
      <c r="F109" s="3" t="s">
        <v>292</v>
      </c>
      <c r="G109" s="3" t="s">
        <v>293</v>
      </c>
      <c r="H109" s="3"/>
      <c r="I109" s="3"/>
      <c r="J109" s="17">
        <f t="shared" ref="J109:O109" si="95">SUM(J110+J125)</f>
        <v>113278</v>
      </c>
      <c r="K109" s="17">
        <f t="shared" si="95"/>
        <v>78040.800000000003</v>
      </c>
      <c r="L109" s="228">
        <f t="shared" si="95"/>
        <v>184019</v>
      </c>
      <c r="M109" s="228"/>
      <c r="N109" s="228">
        <f t="shared" si="95"/>
        <v>178516</v>
      </c>
      <c r="O109" s="228">
        <f t="shared" si="95"/>
        <v>140995</v>
      </c>
      <c r="P109" s="229">
        <f t="shared" ref="P109:S109" si="96">SUM(P110+P125)</f>
        <v>66145</v>
      </c>
      <c r="Q109" s="229">
        <f>SUM(Q110+Q128)</f>
        <v>28256.61</v>
      </c>
      <c r="R109" s="229">
        <f t="shared" si="96"/>
        <v>184019</v>
      </c>
      <c r="S109" s="229">
        <f t="shared" si="96"/>
        <v>49642.789999999994</v>
      </c>
      <c r="T109" s="242">
        <f>BazaZaUpit[[#This Row],[Izvršenje 01.01.-30.06.2023.]]/BazaZaUpit[[#This Row],[Izvršenje 01.01.-30.06.2022.]]*100</f>
        <v>175.68558294855606</v>
      </c>
      <c r="U109" s="242">
        <f>BazaZaUpit[[#This Row],[Izvršenje 01.01.-30.06.2023.]]/BazaZaUpit[[#This Row],[IZVORNI / TEKUĆI                           Plan za 2023.]]*100</f>
        <v>26.976991506311844</v>
      </c>
      <c r="V109" s="229">
        <f t="shared" ref="V109:Y109" si="97">SUM(V110+V125)</f>
        <v>0</v>
      </c>
      <c r="W109" s="229">
        <f t="shared" si="97"/>
        <v>0</v>
      </c>
      <c r="X109" s="229">
        <f t="shared" si="97"/>
        <v>0</v>
      </c>
      <c r="Y109" s="229">
        <f t="shared" si="97"/>
        <v>0</v>
      </c>
      <c r="Z109" s="229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184019</v>
      </c>
    </row>
    <row r="110" spans="1:26" s="42" customFormat="1" x14ac:dyDescent="0.25">
      <c r="A110" s="66">
        <v>3</v>
      </c>
      <c r="B110" s="67" t="s">
        <v>113</v>
      </c>
      <c r="C110" s="67"/>
      <c r="D110" s="67"/>
      <c r="E110" s="67"/>
      <c r="F110" s="67"/>
      <c r="G110" s="67"/>
      <c r="H110" s="67"/>
      <c r="I110" s="67"/>
      <c r="J110" s="68">
        <f t="shared" ref="J110:O110" si="98">SUM(J111+J121)</f>
        <v>56340</v>
      </c>
      <c r="K110" s="68">
        <f t="shared" si="98"/>
        <v>48122.28</v>
      </c>
      <c r="L110" s="210">
        <f t="shared" si="98"/>
        <v>67708</v>
      </c>
      <c r="M110" s="210"/>
      <c r="N110" s="210">
        <f t="shared" si="98"/>
        <v>67945</v>
      </c>
      <c r="O110" s="210">
        <f t="shared" si="98"/>
        <v>65995</v>
      </c>
      <c r="P110" s="211">
        <f t="shared" ref="P110:S110" si="99">SUM(P111+P121)</f>
        <v>66145</v>
      </c>
      <c r="Q110" s="211">
        <f>SUM(Q111+Q123)</f>
        <v>12077.85</v>
      </c>
      <c r="R110" s="211">
        <f t="shared" si="99"/>
        <v>67708</v>
      </c>
      <c r="S110" s="211">
        <f t="shared" si="99"/>
        <v>22409.899999999998</v>
      </c>
      <c r="T110" s="243">
        <f>BazaZaUpit[[#This Row],[Izvršenje 01.01.-30.06.2023.]]/BazaZaUpit[[#This Row],[Izvršenje 01.01.-30.06.2022.]]*100</f>
        <v>185.54544062064025</v>
      </c>
      <c r="U110" s="243">
        <f>BazaZaUpit[[#This Row],[Izvršenje 01.01.-30.06.2023.]]/BazaZaUpit[[#This Row],[IZVORNI / TEKUĆI                           Plan za 2023.]]*100</f>
        <v>33.097861404856147</v>
      </c>
      <c r="V110" s="211">
        <f t="shared" ref="V110:Y110" si="100">SUM(V111+V121)</f>
        <v>0</v>
      </c>
      <c r="W110" s="211">
        <f t="shared" si="100"/>
        <v>0</v>
      </c>
      <c r="X110" s="211">
        <f t="shared" si="100"/>
        <v>0</v>
      </c>
      <c r="Y110" s="211">
        <f t="shared" si="100"/>
        <v>0</v>
      </c>
      <c r="Z110" s="21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67708</v>
      </c>
    </row>
    <row r="111" spans="1:26" s="42" customFormat="1" x14ac:dyDescent="0.25">
      <c r="A111" s="69">
        <v>32</v>
      </c>
      <c r="B111" s="70" t="s">
        <v>21</v>
      </c>
      <c r="C111" s="70"/>
      <c r="D111" s="70"/>
      <c r="E111" s="70"/>
      <c r="F111" s="70"/>
      <c r="G111" s="70"/>
      <c r="H111" s="70"/>
      <c r="I111" s="70"/>
      <c r="J111" s="71">
        <f t="shared" ref="J111:O111" si="101">SUM(J112+J116+J119)</f>
        <v>52624</v>
      </c>
      <c r="K111" s="71">
        <f t="shared" si="101"/>
        <v>47531.22</v>
      </c>
      <c r="L111" s="212">
        <f t="shared" si="101"/>
        <v>53296</v>
      </c>
      <c r="M111" s="212"/>
      <c r="N111" s="212">
        <f t="shared" si="101"/>
        <v>61145</v>
      </c>
      <c r="O111" s="212">
        <f t="shared" si="101"/>
        <v>63545</v>
      </c>
      <c r="P111" s="213">
        <f t="shared" ref="P111:S111" si="102">SUM(P112+P116+P119)</f>
        <v>66145</v>
      </c>
      <c r="Q111" s="213">
        <f t="shared" si="102"/>
        <v>11614.95</v>
      </c>
      <c r="R111" s="213">
        <f t="shared" si="102"/>
        <v>53296</v>
      </c>
      <c r="S111" s="213">
        <f t="shared" si="102"/>
        <v>16506.419999999998</v>
      </c>
      <c r="T111" s="243">
        <f>BazaZaUpit[[#This Row],[Izvršenje 01.01.-30.06.2023.]]/BazaZaUpit[[#This Row],[Izvršenje 01.01.-30.06.2022.]]*100</f>
        <v>142.11356915010393</v>
      </c>
      <c r="U111" s="243">
        <f>BazaZaUpit[[#This Row],[Izvršenje 01.01.-30.06.2023.]]/BazaZaUpit[[#This Row],[IZVORNI / TEKUĆI                           Plan za 2023.]]*100</f>
        <v>30.971217352146503</v>
      </c>
      <c r="V111" s="213">
        <f t="shared" ref="V111:Y111" si="103">SUM(V112+V116+V119)</f>
        <v>0</v>
      </c>
      <c r="W111" s="213">
        <f t="shared" si="103"/>
        <v>0</v>
      </c>
      <c r="X111" s="213">
        <f t="shared" si="103"/>
        <v>0</v>
      </c>
      <c r="Y111" s="213">
        <f t="shared" si="103"/>
        <v>0</v>
      </c>
      <c r="Z111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53296</v>
      </c>
    </row>
    <row r="112" spans="1:26" s="42" customFormat="1" x14ac:dyDescent="0.25">
      <c r="A112" s="72">
        <v>322</v>
      </c>
      <c r="B112" s="73" t="s">
        <v>15</v>
      </c>
      <c r="C112" s="73"/>
      <c r="D112" s="73"/>
      <c r="E112" s="73"/>
      <c r="F112" s="73"/>
      <c r="G112" s="73"/>
      <c r="H112" s="73"/>
      <c r="I112" s="73"/>
      <c r="J112" s="74">
        <f t="shared" ref="J112:O112" si="104">SUM(J113:J115)</f>
        <v>27407</v>
      </c>
      <c r="K112" s="74">
        <f t="shared" si="104"/>
        <v>25956.52</v>
      </c>
      <c r="L112" s="231">
        <f t="shared" si="104"/>
        <v>30070</v>
      </c>
      <c r="M112" s="231"/>
      <c r="N112" s="231">
        <f t="shared" si="104"/>
        <v>34200</v>
      </c>
      <c r="O112" s="231">
        <f t="shared" si="104"/>
        <v>35200</v>
      </c>
      <c r="P112" s="232">
        <f t="shared" ref="P112:S112" si="105">SUM(P113:P115)</f>
        <v>37800</v>
      </c>
      <c r="Q112" s="232">
        <f t="shared" si="105"/>
        <v>8301.34</v>
      </c>
      <c r="R112" s="232">
        <f t="shared" si="105"/>
        <v>30070</v>
      </c>
      <c r="S112" s="232">
        <f t="shared" si="105"/>
        <v>10945.73</v>
      </c>
      <c r="T112" s="243">
        <f>BazaZaUpit[[#This Row],[Izvršenje 01.01.-30.06.2023.]]/BazaZaUpit[[#This Row],[Izvršenje 01.01.-30.06.2022.]]*100</f>
        <v>131.85497763011753</v>
      </c>
      <c r="U112" s="243">
        <f>BazaZaUpit[[#This Row],[Izvršenje 01.01.-30.06.2023.]]/BazaZaUpit[[#This Row],[IZVORNI / TEKUĆI                           Plan za 2023.]]*100</f>
        <v>36.400831393415359</v>
      </c>
      <c r="V112" s="232">
        <f t="shared" ref="V112:Y112" si="106">SUM(V113:V115)</f>
        <v>0</v>
      </c>
      <c r="W112" s="232">
        <f t="shared" si="106"/>
        <v>0</v>
      </c>
      <c r="X112" s="232">
        <f t="shared" si="106"/>
        <v>0</v>
      </c>
      <c r="Y112" s="232">
        <f t="shared" si="106"/>
        <v>0</v>
      </c>
      <c r="Z112" s="232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30070</v>
      </c>
    </row>
    <row r="113" spans="1:26" x14ac:dyDescent="0.25">
      <c r="A113" s="10">
        <v>3223</v>
      </c>
      <c r="B113" s="5" t="s">
        <v>62</v>
      </c>
      <c r="C113" s="5"/>
      <c r="D113" s="5"/>
      <c r="E113" s="5"/>
      <c r="F113" s="5"/>
      <c r="G113" s="5"/>
      <c r="H113" s="5"/>
      <c r="I113" s="5"/>
      <c r="J113" s="6">
        <v>21899</v>
      </c>
      <c r="K113" s="6">
        <v>20498.900000000001</v>
      </c>
      <c r="L113" s="216">
        <v>23226</v>
      </c>
      <c r="M113" s="216"/>
      <c r="N113" s="216">
        <v>24000</v>
      </c>
      <c r="O113" s="216">
        <v>26000</v>
      </c>
      <c r="P113" s="217">
        <v>28600</v>
      </c>
      <c r="Q113" s="218">
        <v>7278.18</v>
      </c>
      <c r="R113" s="219">
        <v>23226</v>
      </c>
      <c r="S113" s="218">
        <v>8139.83</v>
      </c>
      <c r="T113" s="244">
        <f>BazaZaUpit[[#This Row],[Izvršenje 01.01.-30.06.2023.]]/BazaZaUpit[[#This Row],[Izvršenje 01.01.-30.06.2022.]]*100</f>
        <v>111.83881135118945</v>
      </c>
      <c r="U113" s="244">
        <f>BazaZaUpit[[#This Row],[Izvršenje 01.01.-30.06.2023.]]/BazaZaUpit[[#This Row],[IZVORNI / TEKUĆI                           Plan za 2023.]]*100</f>
        <v>35.046198226125888</v>
      </c>
      <c r="V113" s="218"/>
      <c r="W113" s="218"/>
      <c r="X113" s="218"/>
      <c r="Y113" s="218"/>
      <c r="Z113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23226</v>
      </c>
    </row>
    <row r="114" spans="1:26" x14ac:dyDescent="0.25">
      <c r="A114" s="10">
        <v>3224</v>
      </c>
      <c r="B114" s="5" t="s">
        <v>34</v>
      </c>
      <c r="C114" s="5"/>
      <c r="D114" s="5"/>
      <c r="E114" s="5"/>
      <c r="F114" s="5"/>
      <c r="G114" s="5"/>
      <c r="H114" s="5"/>
      <c r="I114" s="5"/>
      <c r="J114" s="6">
        <v>199</v>
      </c>
      <c r="K114" s="6"/>
      <c r="L114" s="216">
        <v>199</v>
      </c>
      <c r="M114" s="216"/>
      <c r="N114" s="216">
        <v>200</v>
      </c>
      <c r="O114" s="216">
        <v>200</v>
      </c>
      <c r="P114" s="217">
        <v>200</v>
      </c>
      <c r="Q114" s="218"/>
      <c r="R114" s="219">
        <v>199</v>
      </c>
      <c r="S114" s="218">
        <v>46.9</v>
      </c>
      <c r="T114" s="244"/>
      <c r="U114" s="244">
        <f>BazaZaUpit[[#This Row],[Izvršenje 01.01.-30.06.2023.]]/BazaZaUpit[[#This Row],[IZVORNI / TEKUĆI                           Plan za 2023.]]*100</f>
        <v>23.567839195979897</v>
      </c>
      <c r="V114" s="218"/>
      <c r="W114" s="218"/>
      <c r="X114" s="218"/>
      <c r="Y114" s="218"/>
      <c r="Z114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199</v>
      </c>
    </row>
    <row r="115" spans="1:26" s="42" customFormat="1" x14ac:dyDescent="0.25">
      <c r="A115" s="10">
        <v>3225</v>
      </c>
      <c r="B115" s="5" t="s">
        <v>63</v>
      </c>
      <c r="C115" s="5"/>
      <c r="D115" s="5"/>
      <c r="E115" s="5"/>
      <c r="F115" s="5"/>
      <c r="G115" s="5"/>
      <c r="H115" s="5"/>
      <c r="I115" s="5"/>
      <c r="J115" s="6">
        <v>5309</v>
      </c>
      <c r="K115" s="6">
        <v>5457.62</v>
      </c>
      <c r="L115" s="216">
        <v>6645</v>
      </c>
      <c r="M115" s="216"/>
      <c r="N115" s="216">
        <v>10000</v>
      </c>
      <c r="O115" s="216">
        <v>9000</v>
      </c>
      <c r="P115" s="217">
        <v>9000</v>
      </c>
      <c r="Q115" s="218">
        <v>1023.16</v>
      </c>
      <c r="R115" s="219">
        <v>6645</v>
      </c>
      <c r="S115" s="218">
        <v>2759</v>
      </c>
      <c r="T115" s="244">
        <f>BazaZaUpit[[#This Row],[Izvršenje 01.01.-30.06.2023.]]/BazaZaUpit[[#This Row],[Izvršenje 01.01.-30.06.2022.]]*100</f>
        <v>269.65479494898159</v>
      </c>
      <c r="U115" s="244">
        <f>BazaZaUpit[[#This Row],[Izvršenje 01.01.-30.06.2023.]]/BazaZaUpit[[#This Row],[IZVORNI / TEKUĆI                           Plan za 2023.]]*100</f>
        <v>41.519939804364178</v>
      </c>
      <c r="V115" s="218"/>
      <c r="W115" s="218"/>
      <c r="X115" s="218"/>
      <c r="Y115" s="218"/>
      <c r="Z115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6645</v>
      </c>
    </row>
    <row r="116" spans="1:26" s="42" customFormat="1" x14ac:dyDescent="0.25">
      <c r="A116" s="69">
        <v>323</v>
      </c>
      <c r="B116" s="70" t="s">
        <v>17</v>
      </c>
      <c r="C116" s="70"/>
      <c r="D116" s="70"/>
      <c r="E116" s="70"/>
      <c r="F116" s="70"/>
      <c r="G116" s="70"/>
      <c r="H116" s="70"/>
      <c r="I116" s="70"/>
      <c r="J116" s="71">
        <f t="shared" ref="J116:O116" si="107">SUM(J117:J118)</f>
        <v>15263</v>
      </c>
      <c r="K116" s="71">
        <f t="shared" si="107"/>
        <v>13890.19</v>
      </c>
      <c r="L116" s="212">
        <f t="shared" si="107"/>
        <v>15263</v>
      </c>
      <c r="M116" s="212"/>
      <c r="N116" s="212">
        <f t="shared" si="107"/>
        <v>18145</v>
      </c>
      <c r="O116" s="212">
        <f t="shared" si="107"/>
        <v>19545</v>
      </c>
      <c r="P116" s="213">
        <f t="shared" ref="P116:S116" si="108">SUM(P117:P118)</f>
        <v>19545</v>
      </c>
      <c r="Q116" s="213">
        <f>SUM(Q117:Q118)</f>
        <v>2109.4</v>
      </c>
      <c r="R116" s="213">
        <f t="shared" si="108"/>
        <v>15263</v>
      </c>
      <c r="S116" s="213">
        <f t="shared" si="108"/>
        <v>5022.1000000000004</v>
      </c>
      <c r="T116" s="243">
        <f>BazaZaUpit[[#This Row],[Izvršenje 01.01.-30.06.2023.]]/BazaZaUpit[[#This Row],[Izvršenje 01.01.-30.06.2022.]]*100</f>
        <v>238.08191902910784</v>
      </c>
      <c r="U116" s="243">
        <f>BazaZaUpit[[#This Row],[Izvršenje 01.01.-30.06.2023.]]/BazaZaUpit[[#This Row],[IZVORNI / TEKUĆI                           Plan za 2023.]]*100</f>
        <v>32.90375417676735</v>
      </c>
      <c r="V116" s="213">
        <f t="shared" ref="V116:Y116" si="109">SUM(V117:V118)</f>
        <v>0</v>
      </c>
      <c r="W116" s="213">
        <f t="shared" si="109"/>
        <v>0</v>
      </c>
      <c r="X116" s="213">
        <f t="shared" si="109"/>
        <v>0</v>
      </c>
      <c r="Y116" s="213">
        <f t="shared" si="109"/>
        <v>0</v>
      </c>
      <c r="Z116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15263</v>
      </c>
    </row>
    <row r="117" spans="1:26" s="42" customFormat="1" x14ac:dyDescent="0.25">
      <c r="A117" s="10">
        <v>3232</v>
      </c>
      <c r="B117" s="5" t="s">
        <v>64</v>
      </c>
      <c r="C117" s="5"/>
      <c r="D117" s="5"/>
      <c r="E117" s="5"/>
      <c r="F117" s="5"/>
      <c r="G117" s="5"/>
      <c r="H117" s="5"/>
      <c r="I117" s="5"/>
      <c r="J117" s="6">
        <v>10618</v>
      </c>
      <c r="K117" s="6">
        <v>10780.44</v>
      </c>
      <c r="L117" s="216">
        <v>10618</v>
      </c>
      <c r="M117" s="216"/>
      <c r="N117" s="216">
        <v>13500</v>
      </c>
      <c r="O117" s="216">
        <v>14900</v>
      </c>
      <c r="P117" s="217">
        <v>14900</v>
      </c>
      <c r="Q117" s="218">
        <v>1442.25</v>
      </c>
      <c r="R117" s="219">
        <v>10618</v>
      </c>
      <c r="S117" s="218">
        <v>4344.0200000000004</v>
      </c>
      <c r="T117" s="244">
        <f>BazaZaUpit[[#This Row],[Izvršenje 01.01.-30.06.2023.]]/BazaZaUpit[[#This Row],[Izvršenje 01.01.-30.06.2022.]]*100</f>
        <v>301.19743456404927</v>
      </c>
      <c r="U117" s="244">
        <f>BazaZaUpit[[#This Row],[Izvršenje 01.01.-30.06.2023.]]/BazaZaUpit[[#This Row],[IZVORNI / TEKUĆI                           Plan za 2023.]]*100</f>
        <v>40.911847805613114</v>
      </c>
      <c r="V117" s="218"/>
      <c r="W117" s="218"/>
      <c r="X117" s="218"/>
      <c r="Y117" s="218"/>
      <c r="Z117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10618</v>
      </c>
    </row>
    <row r="118" spans="1:26" x14ac:dyDescent="0.25">
      <c r="A118" s="10">
        <v>3239</v>
      </c>
      <c r="B118" s="5" t="s">
        <v>101</v>
      </c>
      <c r="C118" s="5"/>
      <c r="D118" s="5"/>
      <c r="E118" s="5"/>
      <c r="F118" s="5"/>
      <c r="G118" s="5"/>
      <c r="H118" s="5"/>
      <c r="I118" s="5"/>
      <c r="J118" s="6">
        <v>4645</v>
      </c>
      <c r="K118" s="6">
        <v>3109.75</v>
      </c>
      <c r="L118" s="216">
        <v>4645</v>
      </c>
      <c r="M118" s="216"/>
      <c r="N118" s="216">
        <v>4645</v>
      </c>
      <c r="O118" s="216">
        <v>4645</v>
      </c>
      <c r="P118" s="217">
        <v>4645</v>
      </c>
      <c r="Q118" s="218">
        <v>667.15</v>
      </c>
      <c r="R118" s="219">
        <v>4645</v>
      </c>
      <c r="S118" s="218">
        <v>678.08</v>
      </c>
      <c r="T118" s="244">
        <f>BazaZaUpit[[#This Row],[Izvršenje 01.01.-30.06.2023.]]/BazaZaUpit[[#This Row],[Izvršenje 01.01.-30.06.2022.]]*100</f>
        <v>101.63831222363785</v>
      </c>
      <c r="U118" s="244">
        <f>BazaZaUpit[[#This Row],[Izvršenje 01.01.-30.06.2023.]]/BazaZaUpit[[#This Row],[IZVORNI / TEKUĆI                           Plan za 2023.]]*100</f>
        <v>14.59806243272336</v>
      </c>
      <c r="V118" s="218"/>
      <c r="W118" s="218"/>
      <c r="X118" s="218"/>
      <c r="Y118" s="218"/>
      <c r="Z118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4645</v>
      </c>
    </row>
    <row r="119" spans="1:26" x14ac:dyDescent="0.25">
      <c r="A119" s="69">
        <v>329</v>
      </c>
      <c r="B119" s="70" t="s">
        <v>20</v>
      </c>
      <c r="C119" s="70"/>
      <c r="D119" s="70"/>
      <c r="E119" s="70"/>
      <c r="F119" s="70"/>
      <c r="G119" s="70"/>
      <c r="H119" s="70"/>
      <c r="I119" s="70"/>
      <c r="J119" s="71">
        <f t="shared" ref="J119:S119" si="110">SUM(J120)</f>
        <v>9954</v>
      </c>
      <c r="K119" s="71">
        <f t="shared" si="110"/>
        <v>7684.51</v>
      </c>
      <c r="L119" s="212">
        <f t="shared" si="110"/>
        <v>7963</v>
      </c>
      <c r="M119" s="212"/>
      <c r="N119" s="212">
        <f t="shared" si="110"/>
        <v>8800</v>
      </c>
      <c r="O119" s="212">
        <f t="shared" si="110"/>
        <v>8800</v>
      </c>
      <c r="P119" s="213">
        <f t="shared" si="110"/>
        <v>8800</v>
      </c>
      <c r="Q119" s="213">
        <f t="shared" si="110"/>
        <v>1204.21</v>
      </c>
      <c r="R119" s="213">
        <f t="shared" si="110"/>
        <v>7963</v>
      </c>
      <c r="S119" s="213">
        <f t="shared" si="110"/>
        <v>538.59</v>
      </c>
      <c r="T119" s="243">
        <f>BazaZaUpit[[#This Row],[Izvršenje 01.01.-30.06.2023.]]/BazaZaUpit[[#This Row],[Izvršenje 01.01.-30.06.2022.]]*100</f>
        <v>44.725587729714917</v>
      </c>
      <c r="U119" s="243">
        <f>BazaZaUpit[[#This Row],[Izvršenje 01.01.-30.06.2023.]]/BazaZaUpit[[#This Row],[IZVORNI / TEKUĆI                           Plan za 2023.]]*100</f>
        <v>6.7636569132236604</v>
      </c>
      <c r="V119" s="213">
        <f t="shared" ref="V119:Y119" si="111">SUM(V120)</f>
        <v>0</v>
      </c>
      <c r="W119" s="213">
        <f t="shared" si="111"/>
        <v>0</v>
      </c>
      <c r="X119" s="213">
        <f t="shared" si="111"/>
        <v>0</v>
      </c>
      <c r="Y119" s="213">
        <f t="shared" si="111"/>
        <v>0</v>
      </c>
      <c r="Z119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7963</v>
      </c>
    </row>
    <row r="120" spans="1:26" s="42" customFormat="1" x14ac:dyDescent="0.25">
      <c r="A120" s="10">
        <v>3292</v>
      </c>
      <c r="B120" s="5" t="s">
        <v>18</v>
      </c>
      <c r="C120" s="5"/>
      <c r="D120" s="5"/>
      <c r="E120" s="5"/>
      <c r="F120" s="5"/>
      <c r="G120" s="5"/>
      <c r="H120" s="5"/>
      <c r="I120" s="5"/>
      <c r="J120" s="6">
        <v>9954</v>
      </c>
      <c r="K120" s="6">
        <v>7684.51</v>
      </c>
      <c r="L120" s="216">
        <v>7963</v>
      </c>
      <c r="M120" s="216"/>
      <c r="N120" s="216">
        <v>8800</v>
      </c>
      <c r="O120" s="216">
        <v>8800</v>
      </c>
      <c r="P120" s="217">
        <v>8800</v>
      </c>
      <c r="Q120" s="218">
        <v>1204.21</v>
      </c>
      <c r="R120" s="219">
        <v>7963</v>
      </c>
      <c r="S120" s="218">
        <v>538.59</v>
      </c>
      <c r="T120" s="244">
        <f>BazaZaUpit[[#This Row],[Izvršenje 01.01.-30.06.2023.]]/BazaZaUpit[[#This Row],[Izvršenje 01.01.-30.06.2022.]]*100</f>
        <v>44.725587729714917</v>
      </c>
      <c r="U120" s="244">
        <f>BazaZaUpit[[#This Row],[Izvršenje 01.01.-30.06.2023.]]/BazaZaUpit[[#This Row],[IZVORNI / TEKUĆI                           Plan za 2023.]]*100</f>
        <v>6.7636569132236604</v>
      </c>
      <c r="V120" s="218"/>
      <c r="W120" s="218"/>
      <c r="X120" s="218"/>
      <c r="Y120" s="218"/>
      <c r="Z120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7963</v>
      </c>
    </row>
    <row r="121" spans="1:26" s="42" customFormat="1" x14ac:dyDescent="0.25">
      <c r="A121" s="69">
        <v>34</v>
      </c>
      <c r="B121" s="70" t="s">
        <v>23</v>
      </c>
      <c r="C121" s="70"/>
      <c r="D121" s="70"/>
      <c r="E121" s="70"/>
      <c r="F121" s="70"/>
      <c r="G121" s="70"/>
      <c r="H121" s="70"/>
      <c r="I121" s="70"/>
      <c r="J121" s="71">
        <f t="shared" ref="J121:S122" si="112">SUM(J122)</f>
        <v>3716</v>
      </c>
      <c r="K121" s="71">
        <f t="shared" si="112"/>
        <v>591.05999999999995</v>
      </c>
      <c r="L121" s="212">
        <f t="shared" si="112"/>
        <v>14412</v>
      </c>
      <c r="M121" s="212"/>
      <c r="N121" s="212">
        <f t="shared" si="112"/>
        <v>6800</v>
      </c>
      <c r="O121" s="212">
        <f t="shared" si="112"/>
        <v>2450</v>
      </c>
      <c r="P121" s="213">
        <f t="shared" si="112"/>
        <v>0</v>
      </c>
      <c r="Q121" s="213">
        <f>(Q122)</f>
        <v>462.9</v>
      </c>
      <c r="R121" s="213">
        <f t="shared" si="112"/>
        <v>14412</v>
      </c>
      <c r="S121" s="213">
        <f t="shared" si="112"/>
        <v>5903.48</v>
      </c>
      <c r="T121" s="249">
        <f>BazaZaUpit[[#This Row],[Izvršenje 01.01.-30.06.2023.]]/BazaZaUpit[[#This Row],[Izvršenje 01.01.-30.06.2022.]]*100</f>
        <v>1275.3251242168935</v>
      </c>
      <c r="U121" s="243">
        <f>BazaZaUpit[[#This Row],[Izvršenje 01.01.-30.06.2023.]]/BazaZaUpit[[#This Row],[IZVORNI / TEKUĆI                           Plan za 2023.]]*100</f>
        <v>40.962253677490978</v>
      </c>
      <c r="V121" s="213">
        <f t="shared" ref="V121:Y122" si="113">SUM(V122)</f>
        <v>0</v>
      </c>
      <c r="W121" s="213">
        <f t="shared" si="113"/>
        <v>0</v>
      </c>
      <c r="X121" s="213">
        <f t="shared" si="113"/>
        <v>0</v>
      </c>
      <c r="Y121" s="213">
        <f t="shared" si="113"/>
        <v>0</v>
      </c>
      <c r="Z121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14412</v>
      </c>
    </row>
    <row r="122" spans="1:26" s="42" customFormat="1" x14ac:dyDescent="0.25">
      <c r="A122" s="69">
        <v>342</v>
      </c>
      <c r="B122" s="70" t="s">
        <v>33</v>
      </c>
      <c r="C122" s="70"/>
      <c r="D122" s="70"/>
      <c r="E122" s="70"/>
      <c r="F122" s="70"/>
      <c r="G122" s="70"/>
      <c r="H122" s="70"/>
      <c r="I122" s="70"/>
      <c r="J122" s="71">
        <f t="shared" si="112"/>
        <v>3716</v>
      </c>
      <c r="K122" s="71">
        <f t="shared" si="112"/>
        <v>591.05999999999995</v>
      </c>
      <c r="L122" s="212">
        <f t="shared" si="112"/>
        <v>14412</v>
      </c>
      <c r="M122" s="212"/>
      <c r="N122" s="212">
        <f t="shared" si="112"/>
        <v>6800</v>
      </c>
      <c r="O122" s="212">
        <f t="shared" si="112"/>
        <v>2450</v>
      </c>
      <c r="P122" s="213">
        <f t="shared" si="112"/>
        <v>0</v>
      </c>
      <c r="Q122" s="213">
        <f t="shared" si="112"/>
        <v>462.9</v>
      </c>
      <c r="R122" s="213">
        <f t="shared" si="112"/>
        <v>14412</v>
      </c>
      <c r="S122" s="213">
        <f t="shared" si="112"/>
        <v>5903.48</v>
      </c>
      <c r="T122" s="243">
        <f>BazaZaUpit[[#This Row],[Izvršenje 01.01.-30.06.2023.]]/BazaZaUpit[[#This Row],[Izvršenje 01.01.-30.06.2022.]]*100</f>
        <v>1275.3251242168935</v>
      </c>
      <c r="U122" s="243">
        <f>BazaZaUpit[[#This Row],[Izvršenje 01.01.-30.06.2023.]]/BazaZaUpit[[#This Row],[IZVORNI / TEKUĆI                           Plan za 2023.]]*100</f>
        <v>40.962253677490978</v>
      </c>
      <c r="V122" s="213">
        <f t="shared" si="113"/>
        <v>0</v>
      </c>
      <c r="W122" s="213">
        <f t="shared" si="113"/>
        <v>0</v>
      </c>
      <c r="X122" s="213">
        <f t="shared" si="113"/>
        <v>0</v>
      </c>
      <c r="Y122" s="213">
        <f t="shared" si="113"/>
        <v>0</v>
      </c>
      <c r="Z122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14412</v>
      </c>
    </row>
    <row r="123" spans="1:26" s="42" customFormat="1" ht="24" x14ac:dyDescent="0.25">
      <c r="A123" s="46">
        <v>3423</v>
      </c>
      <c r="B123" s="9" t="s">
        <v>65</v>
      </c>
      <c r="C123" s="9"/>
      <c r="D123" s="9"/>
      <c r="E123" s="9"/>
      <c r="F123" s="9"/>
      <c r="G123" s="9"/>
      <c r="H123" s="9"/>
      <c r="I123" s="9"/>
      <c r="J123" s="6">
        <v>3716</v>
      </c>
      <c r="K123" s="6">
        <v>591.05999999999995</v>
      </c>
      <c r="L123" s="216">
        <v>14412</v>
      </c>
      <c r="M123" s="216"/>
      <c r="N123" s="216">
        <v>6800</v>
      </c>
      <c r="O123" s="216">
        <v>2450</v>
      </c>
      <c r="P123" s="217"/>
      <c r="Q123" s="218">
        <v>462.9</v>
      </c>
      <c r="R123" s="219">
        <v>14412</v>
      </c>
      <c r="S123" s="218">
        <v>5903.48</v>
      </c>
      <c r="T123" s="244">
        <f>BazaZaUpit[[#This Row],[Izvršenje 01.01.-30.06.2023.]]/BazaZaUpit[[#This Row],[Izvršenje 01.01.-30.06.2022.]]*100</f>
        <v>1275.3251242168935</v>
      </c>
      <c r="U123" s="244">
        <f>BazaZaUpit[[#This Row],[Izvršenje 01.01.-30.06.2023.]]/BazaZaUpit[[#This Row],[IZVORNI / TEKUĆI                           Plan za 2023.]]*100</f>
        <v>40.962253677490978</v>
      </c>
      <c r="V123" s="218"/>
      <c r="W123" s="218"/>
      <c r="X123" s="218"/>
      <c r="Y123" s="218"/>
      <c r="Z123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14412</v>
      </c>
    </row>
    <row r="124" spans="1:26" s="42" customFormat="1" x14ac:dyDescent="0.25">
      <c r="A124" s="2" t="s">
        <v>30</v>
      </c>
      <c r="B124" s="3" t="s">
        <v>35</v>
      </c>
      <c r="C124" s="3" t="s">
        <v>145</v>
      </c>
      <c r="D124" s="3" t="s">
        <v>120</v>
      </c>
      <c r="E124" s="3" t="s">
        <v>121</v>
      </c>
      <c r="F124" s="3" t="s">
        <v>292</v>
      </c>
      <c r="G124" s="3" t="s">
        <v>294</v>
      </c>
      <c r="H124" s="3"/>
      <c r="I124" s="3"/>
      <c r="J124" s="8">
        <f>J125</f>
        <v>56938</v>
      </c>
      <c r="K124" s="8">
        <f t="shared" ref="K124:S124" si="114">K125</f>
        <v>29918.52</v>
      </c>
      <c r="L124" s="222">
        <f t="shared" si="114"/>
        <v>116311</v>
      </c>
      <c r="M124" s="222">
        <f t="shared" si="114"/>
        <v>0</v>
      </c>
      <c r="N124" s="222">
        <f t="shared" si="114"/>
        <v>110571</v>
      </c>
      <c r="O124" s="222">
        <f t="shared" si="114"/>
        <v>75000</v>
      </c>
      <c r="P124" s="222">
        <f t="shared" si="114"/>
        <v>0</v>
      </c>
      <c r="Q124" s="222">
        <f t="shared" si="114"/>
        <v>16178.76</v>
      </c>
      <c r="R124" s="222">
        <f t="shared" si="114"/>
        <v>116311</v>
      </c>
      <c r="S124" s="222">
        <f t="shared" si="114"/>
        <v>27232.89</v>
      </c>
      <c r="T124" s="245">
        <f>BazaZaUpit[[#This Row],[Izvršenje 01.01.-30.06.2023.]]/BazaZaUpit[[#This Row],[Izvršenje 01.01.-30.06.2022.]]*100</f>
        <v>168.32495197406971</v>
      </c>
      <c r="U124" s="245">
        <f>BazaZaUpit[[#This Row],[Izvršenje 01.01.-30.06.2023.]]/BazaZaUpit[[#This Row],[IZVORNI / TEKUĆI                           Plan za 2023.]]*100</f>
        <v>23.413855955154713</v>
      </c>
      <c r="V124" s="222">
        <f t="shared" ref="V124:Y124" si="115">V125</f>
        <v>0</v>
      </c>
      <c r="W124" s="222">
        <f t="shared" si="115"/>
        <v>0</v>
      </c>
      <c r="X124" s="222">
        <f t="shared" si="115"/>
        <v>0</v>
      </c>
      <c r="Y124" s="222">
        <f t="shared" si="115"/>
        <v>0</v>
      </c>
      <c r="Z124" s="222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116311</v>
      </c>
    </row>
    <row r="125" spans="1:26" s="42" customFormat="1" x14ac:dyDescent="0.25">
      <c r="A125" s="66">
        <v>4</v>
      </c>
      <c r="B125" s="67" t="s">
        <v>112</v>
      </c>
      <c r="C125" s="67"/>
      <c r="D125" s="67"/>
      <c r="E125" s="67"/>
      <c r="F125" s="67"/>
      <c r="G125" s="67"/>
      <c r="H125" s="67"/>
      <c r="I125" s="67"/>
      <c r="J125" s="68">
        <f t="shared" ref="J125:S127" si="116">SUM(J126)</f>
        <v>56938</v>
      </c>
      <c r="K125" s="68">
        <f t="shared" si="116"/>
        <v>29918.52</v>
      </c>
      <c r="L125" s="210">
        <f t="shared" si="116"/>
        <v>116311</v>
      </c>
      <c r="M125" s="210"/>
      <c r="N125" s="210">
        <f t="shared" si="116"/>
        <v>110571</v>
      </c>
      <c r="O125" s="210">
        <f t="shared" si="116"/>
        <v>75000</v>
      </c>
      <c r="P125" s="211">
        <f t="shared" si="116"/>
        <v>0</v>
      </c>
      <c r="Q125" s="211">
        <f t="shared" si="116"/>
        <v>16178.76</v>
      </c>
      <c r="R125" s="211">
        <f t="shared" si="116"/>
        <v>116311</v>
      </c>
      <c r="S125" s="211">
        <f t="shared" si="116"/>
        <v>27232.89</v>
      </c>
      <c r="T125" s="243">
        <f>BazaZaUpit[[#This Row],[Izvršenje 01.01.-30.06.2023.]]/BazaZaUpit[[#This Row],[Izvršenje 01.01.-30.06.2022.]]*100</f>
        <v>168.32495197406971</v>
      </c>
      <c r="U125" s="243">
        <f>BazaZaUpit[[#This Row],[Izvršenje 01.01.-30.06.2023.]]/BazaZaUpit[[#This Row],[IZVORNI / TEKUĆI                           Plan za 2023.]]*100</f>
        <v>23.413855955154713</v>
      </c>
      <c r="V125" s="211">
        <f t="shared" ref="V125:Y127" si="117">SUM(V126)</f>
        <v>0</v>
      </c>
      <c r="W125" s="211">
        <f t="shared" si="117"/>
        <v>0</v>
      </c>
      <c r="X125" s="211">
        <f t="shared" si="117"/>
        <v>0</v>
      </c>
      <c r="Y125" s="211">
        <f t="shared" si="117"/>
        <v>0</v>
      </c>
      <c r="Z125" s="21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116311</v>
      </c>
    </row>
    <row r="126" spans="1:26" s="42" customFormat="1" x14ac:dyDescent="0.25">
      <c r="A126" s="69">
        <v>42</v>
      </c>
      <c r="B126" s="70" t="s">
        <v>26</v>
      </c>
      <c r="C126" s="70"/>
      <c r="D126" s="70"/>
      <c r="E126" s="70"/>
      <c r="F126" s="70"/>
      <c r="G126" s="70"/>
      <c r="H126" s="70"/>
      <c r="I126" s="70"/>
      <c r="J126" s="71">
        <f t="shared" si="116"/>
        <v>56938</v>
      </c>
      <c r="K126" s="71">
        <f t="shared" si="116"/>
        <v>29918.52</v>
      </c>
      <c r="L126" s="212">
        <f t="shared" si="116"/>
        <v>116311</v>
      </c>
      <c r="M126" s="212"/>
      <c r="N126" s="212">
        <f t="shared" si="116"/>
        <v>110571</v>
      </c>
      <c r="O126" s="212">
        <f t="shared" si="116"/>
        <v>75000</v>
      </c>
      <c r="P126" s="213">
        <f t="shared" si="116"/>
        <v>0</v>
      </c>
      <c r="Q126" s="213">
        <f t="shared" si="116"/>
        <v>16178.76</v>
      </c>
      <c r="R126" s="213">
        <f t="shared" si="116"/>
        <v>116311</v>
      </c>
      <c r="S126" s="213">
        <f t="shared" si="116"/>
        <v>27232.89</v>
      </c>
      <c r="T126" s="243">
        <f>BazaZaUpit[[#This Row],[Izvršenje 01.01.-30.06.2023.]]/BazaZaUpit[[#This Row],[Izvršenje 01.01.-30.06.2022.]]*100</f>
        <v>168.32495197406971</v>
      </c>
      <c r="U126" s="243">
        <f>BazaZaUpit[[#This Row],[Izvršenje 01.01.-30.06.2023.]]/BazaZaUpit[[#This Row],[IZVORNI / TEKUĆI                           Plan za 2023.]]*100</f>
        <v>23.413855955154713</v>
      </c>
      <c r="V126" s="213">
        <f t="shared" si="117"/>
        <v>0</v>
      </c>
      <c r="W126" s="213">
        <f t="shared" si="117"/>
        <v>0</v>
      </c>
      <c r="X126" s="213">
        <f t="shared" si="117"/>
        <v>0</v>
      </c>
      <c r="Y126" s="213">
        <f t="shared" si="117"/>
        <v>0</v>
      </c>
      <c r="Z126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116311</v>
      </c>
    </row>
    <row r="127" spans="1:26" s="42" customFormat="1" x14ac:dyDescent="0.25">
      <c r="A127" s="69">
        <v>423</v>
      </c>
      <c r="B127" s="70" t="s">
        <v>27</v>
      </c>
      <c r="C127" s="70"/>
      <c r="D127" s="70"/>
      <c r="E127" s="70"/>
      <c r="F127" s="70"/>
      <c r="G127" s="70"/>
      <c r="H127" s="70"/>
      <c r="I127" s="70"/>
      <c r="J127" s="71">
        <f t="shared" si="116"/>
        <v>56938</v>
      </c>
      <c r="K127" s="71">
        <f t="shared" si="116"/>
        <v>29918.52</v>
      </c>
      <c r="L127" s="212">
        <f t="shared" si="116"/>
        <v>116311</v>
      </c>
      <c r="M127" s="212"/>
      <c r="N127" s="212">
        <f t="shared" si="116"/>
        <v>110571</v>
      </c>
      <c r="O127" s="212">
        <f t="shared" si="116"/>
        <v>75000</v>
      </c>
      <c r="P127" s="213">
        <f t="shared" si="116"/>
        <v>0</v>
      </c>
      <c r="Q127" s="213">
        <f t="shared" si="116"/>
        <v>16178.76</v>
      </c>
      <c r="R127" s="213">
        <f t="shared" si="116"/>
        <v>116311</v>
      </c>
      <c r="S127" s="213">
        <f t="shared" si="116"/>
        <v>27232.89</v>
      </c>
      <c r="T127" s="243">
        <f>BazaZaUpit[[#This Row],[Izvršenje 01.01.-30.06.2023.]]/BazaZaUpit[[#This Row],[Izvršenje 01.01.-30.06.2022.]]*100</f>
        <v>168.32495197406971</v>
      </c>
      <c r="U127" s="243">
        <f>BazaZaUpit[[#This Row],[Izvršenje 01.01.-30.06.2023.]]/BazaZaUpit[[#This Row],[IZVORNI / TEKUĆI                           Plan za 2023.]]*100</f>
        <v>23.413855955154713</v>
      </c>
      <c r="V127" s="213">
        <f t="shared" si="117"/>
        <v>0</v>
      </c>
      <c r="W127" s="213">
        <f t="shared" si="117"/>
        <v>0</v>
      </c>
      <c r="X127" s="213">
        <f t="shared" si="117"/>
        <v>0</v>
      </c>
      <c r="Y127" s="213">
        <f t="shared" si="117"/>
        <v>0</v>
      </c>
      <c r="Z127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116311</v>
      </c>
    </row>
    <row r="128" spans="1:26" x14ac:dyDescent="0.25">
      <c r="A128" s="46">
        <v>4231</v>
      </c>
      <c r="B128" s="9" t="s">
        <v>66</v>
      </c>
      <c r="C128" s="9"/>
      <c r="D128" s="9"/>
      <c r="E128" s="9"/>
      <c r="F128" s="9"/>
      <c r="G128" s="9"/>
      <c r="H128" s="9"/>
      <c r="I128" s="9"/>
      <c r="J128" s="6">
        <v>56938</v>
      </c>
      <c r="K128" s="6">
        <v>29918.52</v>
      </c>
      <c r="L128" s="216">
        <v>116311</v>
      </c>
      <c r="M128" s="216"/>
      <c r="N128" s="216">
        <v>110571</v>
      </c>
      <c r="O128" s="216">
        <v>75000</v>
      </c>
      <c r="P128" s="217"/>
      <c r="Q128" s="218">
        <v>16178.76</v>
      </c>
      <c r="R128" s="219">
        <v>116311</v>
      </c>
      <c r="S128" s="218">
        <v>27232.89</v>
      </c>
      <c r="T128" s="250">
        <f>BazaZaUpit[[#This Row],[Izvršenje 01.01.-30.06.2023.]]/BazaZaUpit[[#This Row],[Izvršenje 01.01.-30.06.2022.]]*100</f>
        <v>168.32495197406971</v>
      </c>
      <c r="U128" s="250">
        <f>BazaZaUpit[[#This Row],[Izvršenje 01.01.-30.06.2023.]]/BazaZaUpit[[#This Row],[IZVORNI / TEKUĆI                           Plan za 2023.]]*100</f>
        <v>23.413855955154713</v>
      </c>
      <c r="V128" s="218"/>
      <c r="W128" s="218"/>
      <c r="X128" s="218"/>
      <c r="Y128" s="218"/>
      <c r="Z128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116311</v>
      </c>
    </row>
    <row r="129" spans="1:26" s="42" customFormat="1" ht="24" x14ac:dyDescent="0.25">
      <c r="A129" s="40" t="s">
        <v>71</v>
      </c>
      <c r="B129" s="14" t="s">
        <v>78</v>
      </c>
      <c r="C129" s="14"/>
      <c r="D129" s="14"/>
      <c r="E129" s="14"/>
      <c r="F129" s="14"/>
      <c r="G129" s="14"/>
      <c r="H129" s="14"/>
      <c r="I129" s="14"/>
      <c r="J129" s="15">
        <f t="shared" ref="J129:S129" si="118">SUM(J130)</f>
        <v>861980</v>
      </c>
      <c r="K129" s="15">
        <f t="shared" si="118"/>
        <v>695697.18</v>
      </c>
      <c r="L129" s="206">
        <f t="shared" si="118"/>
        <v>0</v>
      </c>
      <c r="M129" s="206"/>
      <c r="N129" s="206">
        <f t="shared" si="118"/>
        <v>0</v>
      </c>
      <c r="O129" s="206">
        <f t="shared" si="118"/>
        <v>0</v>
      </c>
      <c r="P129" s="207">
        <f t="shared" si="118"/>
        <v>0</v>
      </c>
      <c r="Q129" s="207">
        <f t="shared" si="118"/>
        <v>589260.57000000007</v>
      </c>
      <c r="R129" s="207">
        <f t="shared" si="118"/>
        <v>0</v>
      </c>
      <c r="S129" s="207">
        <f t="shared" si="118"/>
        <v>0</v>
      </c>
      <c r="T129" s="241"/>
      <c r="U129" s="241"/>
      <c r="V129" s="207">
        <f t="shared" ref="V129:Y129" si="119">SUM(V130)</f>
        <v>0</v>
      </c>
      <c r="W129" s="207">
        <f t="shared" si="119"/>
        <v>0</v>
      </c>
      <c r="X129" s="207">
        <f t="shared" si="119"/>
        <v>0</v>
      </c>
      <c r="Y129" s="207">
        <f t="shared" si="119"/>
        <v>0</v>
      </c>
      <c r="Z129" s="207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30" spans="1:26" s="42" customFormat="1" ht="60" x14ac:dyDescent="0.25">
      <c r="A130" s="47" t="s">
        <v>31</v>
      </c>
      <c r="B130" s="18" t="s">
        <v>37</v>
      </c>
      <c r="C130" s="18" t="s">
        <v>146</v>
      </c>
      <c r="D130" s="18" t="s">
        <v>120</v>
      </c>
      <c r="E130" s="18" t="s">
        <v>122</v>
      </c>
      <c r="F130" s="18" t="s">
        <v>295</v>
      </c>
      <c r="G130" s="18" t="s">
        <v>296</v>
      </c>
      <c r="H130" s="18"/>
      <c r="I130" s="18"/>
      <c r="J130" s="19">
        <f>SUM(J131+J158)</f>
        <v>861980</v>
      </c>
      <c r="K130" s="19">
        <f>SUM(K131+K158)</f>
        <v>695697.18</v>
      </c>
      <c r="L130" s="223">
        <f>SUM(L131+L158)</f>
        <v>0</v>
      </c>
      <c r="M130" s="223"/>
      <c r="N130" s="223">
        <f t="shared" ref="N130:S130" si="120">SUM(N131+N158)</f>
        <v>0</v>
      </c>
      <c r="O130" s="223">
        <f t="shared" si="120"/>
        <v>0</v>
      </c>
      <c r="P130" s="233">
        <f t="shared" si="120"/>
        <v>0</v>
      </c>
      <c r="Q130" s="233">
        <f t="shared" si="120"/>
        <v>589260.57000000007</v>
      </c>
      <c r="R130" s="233">
        <f t="shared" si="120"/>
        <v>0</v>
      </c>
      <c r="S130" s="233">
        <f t="shared" si="120"/>
        <v>0</v>
      </c>
      <c r="T130" s="246"/>
      <c r="U130" s="246"/>
      <c r="V130" s="233">
        <f t="shared" ref="V130:Y130" si="121">SUM(V131+V158)</f>
        <v>0</v>
      </c>
      <c r="W130" s="233">
        <f t="shared" si="121"/>
        <v>0</v>
      </c>
      <c r="X130" s="233">
        <f t="shared" si="121"/>
        <v>0</v>
      </c>
      <c r="Y130" s="233">
        <f t="shared" si="121"/>
        <v>0</v>
      </c>
      <c r="Z130" s="23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31" spans="1:26" s="42" customFormat="1" x14ac:dyDescent="0.25">
      <c r="A131" s="66">
        <v>3</v>
      </c>
      <c r="B131" s="67" t="s">
        <v>113</v>
      </c>
      <c r="C131" s="67"/>
      <c r="D131" s="67"/>
      <c r="E131" s="67"/>
      <c r="F131" s="67"/>
      <c r="G131" s="67"/>
      <c r="H131" s="67"/>
      <c r="I131" s="67"/>
      <c r="J131" s="68">
        <f>SUM(J132+J139+J155)</f>
        <v>847049</v>
      </c>
      <c r="K131" s="68">
        <f>SUM(K132+K139+K155)</f>
        <v>695697.18</v>
      </c>
      <c r="L131" s="210">
        <f>SUM(L132+L139+L155)</f>
        <v>0</v>
      </c>
      <c r="M131" s="210"/>
      <c r="N131" s="210">
        <f>SUM(N132+N139+N155)</f>
        <v>0</v>
      </c>
      <c r="O131" s="210">
        <f>SUM(O132+O139+O155)</f>
        <v>0</v>
      </c>
      <c r="P131" s="211">
        <f>SUM(P132+P139+P155)</f>
        <v>0</v>
      </c>
      <c r="Q131" s="211">
        <f>SUM(Q132+Q139+Q155)</f>
        <v>589260.57000000007</v>
      </c>
      <c r="R131" s="211">
        <f>SUM(R132+R139+R155)</f>
        <v>0</v>
      </c>
      <c r="S131" s="211">
        <f t="shared" ref="S131" si="122">SUM(S132+S139+S155)</f>
        <v>0</v>
      </c>
      <c r="T131" s="243"/>
      <c r="U131" s="243"/>
      <c r="V131" s="211">
        <f t="shared" ref="V131:Y131" si="123">SUM(V132+V139+V155)</f>
        <v>0</v>
      </c>
      <c r="W131" s="211">
        <f t="shared" si="123"/>
        <v>0</v>
      </c>
      <c r="X131" s="211">
        <f t="shared" si="123"/>
        <v>0</v>
      </c>
      <c r="Y131" s="211">
        <f t="shared" si="123"/>
        <v>0</v>
      </c>
      <c r="Z131" s="21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32" spans="1:26" s="42" customFormat="1" x14ac:dyDescent="0.25">
      <c r="A132" s="69">
        <v>31</v>
      </c>
      <c r="B132" s="70" t="s">
        <v>11</v>
      </c>
      <c r="C132" s="70"/>
      <c r="D132" s="70"/>
      <c r="E132" s="70"/>
      <c r="F132" s="70"/>
      <c r="G132" s="70"/>
      <c r="H132" s="70"/>
      <c r="I132" s="70"/>
      <c r="J132" s="71">
        <f>SUM(J133+J135+J137)</f>
        <v>23836</v>
      </c>
      <c r="K132" s="71">
        <f>SUM(K133+K135+K137)</f>
        <v>25917.030000000002</v>
      </c>
      <c r="L132" s="212">
        <v>0</v>
      </c>
      <c r="M132" s="212"/>
      <c r="N132" s="212">
        <v>0</v>
      </c>
      <c r="O132" s="212">
        <v>0</v>
      </c>
      <c r="P132" s="213">
        <v>0</v>
      </c>
      <c r="Q132" s="213">
        <f>SUM(Q133+Q135+Q137)</f>
        <v>13678.76</v>
      </c>
      <c r="R132" s="213">
        <f t="shared" ref="R132:S132" si="124">SUM(R133+R135+R137)</f>
        <v>0</v>
      </c>
      <c r="S132" s="213">
        <f t="shared" si="124"/>
        <v>0</v>
      </c>
      <c r="T132" s="243"/>
      <c r="U132" s="243"/>
      <c r="V132" s="213">
        <f t="shared" ref="V132:Y132" si="125">SUM(V133+V135+V137)</f>
        <v>0</v>
      </c>
      <c r="W132" s="213">
        <f t="shared" si="125"/>
        <v>0</v>
      </c>
      <c r="X132" s="213">
        <f t="shared" si="125"/>
        <v>0</v>
      </c>
      <c r="Y132" s="213">
        <f t="shared" si="125"/>
        <v>0</v>
      </c>
      <c r="Z132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33" spans="1:26" s="42" customFormat="1" x14ac:dyDescent="0.25">
      <c r="A133" s="69">
        <v>311</v>
      </c>
      <c r="B133" s="70" t="s">
        <v>8</v>
      </c>
      <c r="C133" s="70"/>
      <c r="D133" s="70"/>
      <c r="E133" s="70"/>
      <c r="F133" s="70"/>
      <c r="G133" s="70"/>
      <c r="H133" s="70"/>
      <c r="I133" s="70"/>
      <c r="J133" s="71">
        <f>SUM(J134)</f>
        <v>19857</v>
      </c>
      <c r="K133" s="71">
        <f>SUM(K134)</f>
        <v>21695.63</v>
      </c>
      <c r="L133" s="212">
        <v>0</v>
      </c>
      <c r="M133" s="212"/>
      <c r="N133" s="212">
        <v>0</v>
      </c>
      <c r="O133" s="212">
        <v>0</v>
      </c>
      <c r="P133" s="213">
        <v>0</v>
      </c>
      <c r="Q133" s="213">
        <f>SUM(Q134)</f>
        <v>11570.54</v>
      </c>
      <c r="R133" s="213">
        <f>SUM(R134)</f>
        <v>0</v>
      </c>
      <c r="S133" s="213">
        <f t="shared" ref="S133" si="126">SUM(S134)</f>
        <v>0</v>
      </c>
      <c r="T133" s="243"/>
      <c r="U133" s="243"/>
      <c r="V133" s="213">
        <f t="shared" ref="V133:Y133" si="127">SUM(V134)</f>
        <v>0</v>
      </c>
      <c r="W133" s="213">
        <f t="shared" si="127"/>
        <v>0</v>
      </c>
      <c r="X133" s="213">
        <f t="shared" si="127"/>
        <v>0</v>
      </c>
      <c r="Y133" s="213">
        <f t="shared" si="127"/>
        <v>0</v>
      </c>
      <c r="Z133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34" spans="1:26" x14ac:dyDescent="0.25">
      <c r="A134" s="10">
        <v>3111</v>
      </c>
      <c r="B134" s="5" t="s">
        <v>72</v>
      </c>
      <c r="C134" s="5"/>
      <c r="D134" s="5"/>
      <c r="E134" s="5"/>
      <c r="F134" s="5"/>
      <c r="G134" s="5"/>
      <c r="H134" s="5"/>
      <c r="I134" s="5"/>
      <c r="J134" s="6">
        <v>19857</v>
      </c>
      <c r="K134" s="6">
        <v>21695.63</v>
      </c>
      <c r="L134" s="216">
        <v>0</v>
      </c>
      <c r="M134" s="216"/>
      <c r="N134" s="216">
        <v>0</v>
      </c>
      <c r="O134" s="216">
        <v>0</v>
      </c>
      <c r="P134" s="217">
        <v>0</v>
      </c>
      <c r="Q134" s="218">
        <v>11570.54</v>
      </c>
      <c r="R134" s="219"/>
      <c r="S134" s="218"/>
      <c r="T134" s="250"/>
      <c r="U134" s="250"/>
      <c r="V134" s="218"/>
      <c r="W134" s="218"/>
      <c r="X134" s="218"/>
      <c r="Y134" s="218"/>
      <c r="Z134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35" spans="1:26" s="42" customFormat="1" x14ac:dyDescent="0.25">
      <c r="A135" s="69">
        <v>312</v>
      </c>
      <c r="B135" s="70" t="s">
        <v>9</v>
      </c>
      <c r="C135" s="70"/>
      <c r="D135" s="70"/>
      <c r="E135" s="70"/>
      <c r="F135" s="70"/>
      <c r="G135" s="70"/>
      <c r="H135" s="70"/>
      <c r="I135" s="70"/>
      <c r="J135" s="71">
        <f>SUM(J136)</f>
        <v>833</v>
      </c>
      <c r="K135" s="71">
        <f>SUM(K136)</f>
        <v>641.61</v>
      </c>
      <c r="L135" s="212">
        <v>0</v>
      </c>
      <c r="M135" s="212"/>
      <c r="N135" s="212">
        <v>0</v>
      </c>
      <c r="O135" s="212">
        <v>0</v>
      </c>
      <c r="P135" s="213">
        <v>0</v>
      </c>
      <c r="Q135" s="213">
        <f>SUM(Q136)</f>
        <v>199.08</v>
      </c>
      <c r="R135" s="213">
        <f t="shared" ref="R135:S135" si="128">SUM(R136)</f>
        <v>0</v>
      </c>
      <c r="S135" s="213">
        <f t="shared" si="128"/>
        <v>0</v>
      </c>
      <c r="T135" s="243"/>
      <c r="U135" s="243"/>
      <c r="V135" s="213">
        <f t="shared" ref="V135:Y135" si="129">SUM(V136)</f>
        <v>0</v>
      </c>
      <c r="W135" s="213">
        <f t="shared" si="129"/>
        <v>0</v>
      </c>
      <c r="X135" s="213">
        <f t="shared" si="129"/>
        <v>0</v>
      </c>
      <c r="Y135" s="213">
        <f t="shared" si="129"/>
        <v>0</v>
      </c>
      <c r="Z135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36" spans="1:26" x14ac:dyDescent="0.25">
      <c r="A136" s="10">
        <v>3121</v>
      </c>
      <c r="B136" s="5" t="s">
        <v>9</v>
      </c>
      <c r="C136" s="5"/>
      <c r="D136" s="5"/>
      <c r="E136" s="5"/>
      <c r="F136" s="5"/>
      <c r="G136" s="5"/>
      <c r="H136" s="5"/>
      <c r="I136" s="5"/>
      <c r="J136" s="6">
        <v>833</v>
      </c>
      <c r="K136" s="6">
        <v>641.61</v>
      </c>
      <c r="L136" s="216">
        <v>0</v>
      </c>
      <c r="M136" s="216"/>
      <c r="N136" s="216">
        <v>0</v>
      </c>
      <c r="O136" s="216">
        <v>0</v>
      </c>
      <c r="P136" s="217">
        <v>0</v>
      </c>
      <c r="Q136" s="218">
        <v>199.08</v>
      </c>
      <c r="R136" s="219"/>
      <c r="S136" s="218"/>
      <c r="T136" s="250"/>
      <c r="U136" s="250"/>
      <c r="V136" s="218"/>
      <c r="W136" s="218"/>
      <c r="X136" s="218"/>
      <c r="Y136" s="218"/>
      <c r="Z136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37" spans="1:26" s="42" customFormat="1" x14ac:dyDescent="0.25">
      <c r="A137" s="69">
        <v>313</v>
      </c>
      <c r="B137" s="70" t="s">
        <v>74</v>
      </c>
      <c r="C137" s="70"/>
      <c r="D137" s="70"/>
      <c r="E137" s="70"/>
      <c r="F137" s="70"/>
      <c r="G137" s="70"/>
      <c r="H137" s="70"/>
      <c r="I137" s="70"/>
      <c r="J137" s="71">
        <f>SUM(J138)</f>
        <v>3146</v>
      </c>
      <c r="K137" s="71">
        <f>SUM(K138)</f>
        <v>3579.79</v>
      </c>
      <c r="L137" s="212">
        <v>0</v>
      </c>
      <c r="M137" s="212"/>
      <c r="N137" s="212">
        <v>0</v>
      </c>
      <c r="O137" s="212">
        <v>0</v>
      </c>
      <c r="P137" s="213">
        <v>0</v>
      </c>
      <c r="Q137" s="213">
        <f>SUM(Q138)</f>
        <v>1909.14</v>
      </c>
      <c r="R137" s="213">
        <f t="shared" ref="R137:S137" si="130">SUM(R138)</f>
        <v>0</v>
      </c>
      <c r="S137" s="213">
        <f t="shared" si="130"/>
        <v>0</v>
      </c>
      <c r="T137" s="243"/>
      <c r="U137" s="243"/>
      <c r="V137" s="213">
        <f t="shared" ref="V137:Y137" si="131">SUM(V138)</f>
        <v>0</v>
      </c>
      <c r="W137" s="213">
        <f t="shared" si="131"/>
        <v>0</v>
      </c>
      <c r="X137" s="213">
        <f t="shared" si="131"/>
        <v>0</v>
      </c>
      <c r="Y137" s="213">
        <f t="shared" si="131"/>
        <v>0</v>
      </c>
      <c r="Z137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38" spans="1:26" x14ac:dyDescent="0.25">
      <c r="A138" s="10">
        <v>3132</v>
      </c>
      <c r="B138" s="5" t="s">
        <v>73</v>
      </c>
      <c r="C138" s="5"/>
      <c r="D138" s="5"/>
      <c r="E138" s="5"/>
      <c r="F138" s="5"/>
      <c r="G138" s="5"/>
      <c r="H138" s="5"/>
      <c r="I138" s="5"/>
      <c r="J138" s="6">
        <v>3146</v>
      </c>
      <c r="K138" s="6">
        <v>3579.79</v>
      </c>
      <c r="L138" s="216">
        <v>0</v>
      </c>
      <c r="M138" s="216"/>
      <c r="N138" s="216">
        <v>0</v>
      </c>
      <c r="O138" s="216">
        <v>0</v>
      </c>
      <c r="P138" s="217">
        <v>0</v>
      </c>
      <c r="Q138" s="218">
        <v>1909.14</v>
      </c>
      <c r="R138" s="219"/>
      <c r="S138" s="218"/>
      <c r="T138" s="250"/>
      <c r="U138" s="250"/>
      <c r="V138" s="218"/>
      <c r="W138" s="218"/>
      <c r="X138" s="218"/>
      <c r="Y138" s="218"/>
      <c r="Z138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39" spans="1:26" s="42" customFormat="1" x14ac:dyDescent="0.25">
      <c r="A139" s="69">
        <v>32</v>
      </c>
      <c r="B139" s="70" t="s">
        <v>21</v>
      </c>
      <c r="C139" s="70"/>
      <c r="D139" s="70"/>
      <c r="E139" s="70"/>
      <c r="F139" s="70"/>
      <c r="G139" s="70"/>
      <c r="H139" s="70"/>
      <c r="I139" s="70"/>
      <c r="J139" s="71">
        <f>SUM(J140+J142+J144+J149+J151)</f>
        <v>821222</v>
      </c>
      <c r="K139" s="71">
        <f>SUM(K140+K142+K144+K149+K151)</f>
        <v>669780.15</v>
      </c>
      <c r="L139" s="212">
        <v>0</v>
      </c>
      <c r="M139" s="212"/>
      <c r="N139" s="212">
        <v>0</v>
      </c>
      <c r="O139" s="212">
        <v>0</v>
      </c>
      <c r="P139" s="213">
        <v>0</v>
      </c>
      <c r="Q139" s="213">
        <f>SUM(Q140+Q142+Q144+Q149+Q151)</f>
        <v>575581.81000000006</v>
      </c>
      <c r="R139" s="213">
        <f t="shared" ref="R139:S139" si="132">SUM(R140+R142+R144+R149+R151)</f>
        <v>0</v>
      </c>
      <c r="S139" s="213">
        <f t="shared" si="132"/>
        <v>0</v>
      </c>
      <c r="T139" s="243"/>
      <c r="U139" s="243"/>
      <c r="V139" s="213">
        <f t="shared" ref="V139:Y139" si="133">SUM(V140+V142+V144+V149+V151)</f>
        <v>0</v>
      </c>
      <c r="W139" s="213">
        <f t="shared" si="133"/>
        <v>0</v>
      </c>
      <c r="X139" s="213">
        <f t="shared" si="133"/>
        <v>0</v>
      </c>
      <c r="Y139" s="213">
        <f t="shared" si="133"/>
        <v>0</v>
      </c>
      <c r="Z139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40" spans="1:26" s="42" customFormat="1" x14ac:dyDescent="0.25">
      <c r="A140" s="69">
        <v>321</v>
      </c>
      <c r="B140" s="70" t="s">
        <v>13</v>
      </c>
      <c r="C140" s="70"/>
      <c r="D140" s="70"/>
      <c r="E140" s="70"/>
      <c r="F140" s="70"/>
      <c r="G140" s="70"/>
      <c r="H140" s="70"/>
      <c r="I140" s="70"/>
      <c r="J140" s="71">
        <f>SUM(J141)</f>
        <v>119451</v>
      </c>
      <c r="K140" s="71">
        <f>SUM(K141)</f>
        <v>106893.38</v>
      </c>
      <c r="L140" s="212">
        <v>0</v>
      </c>
      <c r="M140" s="212"/>
      <c r="N140" s="212">
        <v>0</v>
      </c>
      <c r="O140" s="212">
        <v>0</v>
      </c>
      <c r="P140" s="213">
        <v>0</v>
      </c>
      <c r="Q140" s="213">
        <f>SUM(Q141)</f>
        <v>72318.240000000005</v>
      </c>
      <c r="R140" s="213">
        <f t="shared" ref="R140:S140" si="134">SUM(R141)</f>
        <v>0</v>
      </c>
      <c r="S140" s="213">
        <f t="shared" si="134"/>
        <v>0</v>
      </c>
      <c r="T140" s="243"/>
      <c r="U140" s="243"/>
      <c r="V140" s="213">
        <f t="shared" ref="V140:Y140" si="135">SUM(V141)</f>
        <v>0</v>
      </c>
      <c r="W140" s="213">
        <f t="shared" si="135"/>
        <v>0</v>
      </c>
      <c r="X140" s="213">
        <f t="shared" si="135"/>
        <v>0</v>
      </c>
      <c r="Y140" s="213">
        <f t="shared" si="135"/>
        <v>0</v>
      </c>
      <c r="Z140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41" spans="1:26" x14ac:dyDescent="0.25">
      <c r="A141" s="10">
        <v>3211</v>
      </c>
      <c r="B141" s="5" t="s">
        <v>12</v>
      </c>
      <c r="C141" s="5"/>
      <c r="D141" s="5"/>
      <c r="E141" s="5"/>
      <c r="F141" s="5"/>
      <c r="G141" s="5"/>
      <c r="H141" s="5"/>
      <c r="I141" s="5"/>
      <c r="J141" s="6">
        <v>119451</v>
      </c>
      <c r="K141" s="6">
        <v>106893.38</v>
      </c>
      <c r="L141" s="216">
        <v>0</v>
      </c>
      <c r="M141" s="216"/>
      <c r="N141" s="216">
        <v>0</v>
      </c>
      <c r="O141" s="216">
        <v>0</v>
      </c>
      <c r="P141" s="217">
        <v>0</v>
      </c>
      <c r="Q141" s="218">
        <v>72318.240000000005</v>
      </c>
      <c r="R141" s="219"/>
      <c r="S141" s="218"/>
      <c r="T141" s="250"/>
      <c r="U141" s="250"/>
      <c r="V141" s="218"/>
      <c r="W141" s="218"/>
      <c r="X141" s="218"/>
      <c r="Y141" s="218"/>
      <c r="Z141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42" spans="1:26" s="42" customFormat="1" x14ac:dyDescent="0.25">
      <c r="A142" s="69">
        <v>322</v>
      </c>
      <c r="B142" s="70" t="s">
        <v>15</v>
      </c>
      <c r="C142" s="70"/>
      <c r="D142" s="70"/>
      <c r="E142" s="70"/>
      <c r="F142" s="70"/>
      <c r="G142" s="70"/>
      <c r="H142" s="70"/>
      <c r="I142" s="70"/>
      <c r="J142" s="71">
        <f>SUM(J143)</f>
        <v>17718</v>
      </c>
      <c r="K142" s="71">
        <f>SUM(K143)</f>
        <v>2610.4499999999998</v>
      </c>
      <c r="L142" s="212">
        <v>0</v>
      </c>
      <c r="M142" s="212"/>
      <c r="N142" s="212">
        <v>0</v>
      </c>
      <c r="O142" s="212">
        <v>0</v>
      </c>
      <c r="P142" s="213">
        <v>0</v>
      </c>
      <c r="Q142" s="213">
        <f>SUM(Q143)</f>
        <v>2610.4499999999998</v>
      </c>
      <c r="R142" s="213">
        <f t="shared" ref="R142:S142" si="136">SUM(R143)</f>
        <v>0</v>
      </c>
      <c r="S142" s="213">
        <f t="shared" si="136"/>
        <v>0</v>
      </c>
      <c r="T142" s="243"/>
      <c r="U142" s="243"/>
      <c r="V142" s="213">
        <f t="shared" ref="V142:Y142" si="137">SUM(V143)</f>
        <v>0</v>
      </c>
      <c r="W142" s="213">
        <f t="shared" si="137"/>
        <v>0</v>
      </c>
      <c r="X142" s="213">
        <f t="shared" si="137"/>
        <v>0</v>
      </c>
      <c r="Y142" s="213">
        <f t="shared" si="137"/>
        <v>0</v>
      </c>
      <c r="Z142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43" spans="1:26" x14ac:dyDescent="0.25">
      <c r="A143" s="10">
        <v>3221</v>
      </c>
      <c r="B143" s="5" t="s">
        <v>75</v>
      </c>
      <c r="C143" s="5"/>
      <c r="D143" s="5"/>
      <c r="E143" s="5"/>
      <c r="F143" s="5"/>
      <c r="G143" s="5"/>
      <c r="H143" s="5"/>
      <c r="I143" s="5"/>
      <c r="J143" s="6">
        <v>17718</v>
      </c>
      <c r="K143" s="6">
        <v>2610.4499999999998</v>
      </c>
      <c r="L143" s="216">
        <v>0</v>
      </c>
      <c r="M143" s="216"/>
      <c r="N143" s="216">
        <v>0</v>
      </c>
      <c r="O143" s="216">
        <v>0</v>
      </c>
      <c r="P143" s="217">
        <v>0</v>
      </c>
      <c r="Q143" s="218">
        <v>2610.4499999999998</v>
      </c>
      <c r="R143" s="219"/>
      <c r="S143" s="218"/>
      <c r="T143" s="250"/>
      <c r="U143" s="250"/>
      <c r="V143" s="218"/>
      <c r="W143" s="218"/>
      <c r="X143" s="218"/>
      <c r="Y143" s="218"/>
      <c r="Z143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44" spans="1:26" s="42" customFormat="1" x14ac:dyDescent="0.25">
      <c r="A144" s="69">
        <v>323</v>
      </c>
      <c r="B144" s="70" t="s">
        <v>17</v>
      </c>
      <c r="C144" s="70"/>
      <c r="D144" s="70"/>
      <c r="E144" s="70"/>
      <c r="F144" s="70"/>
      <c r="G144" s="70"/>
      <c r="H144" s="70"/>
      <c r="I144" s="70"/>
      <c r="J144" s="71">
        <f>SUM(J145:J148)</f>
        <v>420267</v>
      </c>
      <c r="K144" s="71">
        <f>SUM(K145:K148)</f>
        <v>443517.04</v>
      </c>
      <c r="L144" s="212">
        <v>0</v>
      </c>
      <c r="M144" s="212"/>
      <c r="N144" s="212">
        <v>0</v>
      </c>
      <c r="O144" s="212">
        <v>0</v>
      </c>
      <c r="P144" s="213">
        <v>0</v>
      </c>
      <c r="Q144" s="213">
        <f>SUM(Q145:Q148)</f>
        <v>408988.69</v>
      </c>
      <c r="R144" s="213">
        <f t="shared" ref="R144:S144" si="138">SUM(R145:R148)</f>
        <v>0</v>
      </c>
      <c r="S144" s="213">
        <f t="shared" si="138"/>
        <v>0</v>
      </c>
      <c r="T144" s="243"/>
      <c r="U144" s="243"/>
      <c r="V144" s="213">
        <f t="shared" ref="V144:Y144" si="139">SUM(V145:V148)</f>
        <v>0</v>
      </c>
      <c r="W144" s="213">
        <f t="shared" si="139"/>
        <v>0</v>
      </c>
      <c r="X144" s="213">
        <f t="shared" si="139"/>
        <v>0</v>
      </c>
      <c r="Y144" s="213">
        <f t="shared" si="139"/>
        <v>0</v>
      </c>
      <c r="Z144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45" spans="1:26" x14ac:dyDescent="0.25">
      <c r="A145" s="10">
        <v>3231</v>
      </c>
      <c r="B145" s="5" t="s">
        <v>114</v>
      </c>
      <c r="C145" s="5"/>
      <c r="D145" s="5"/>
      <c r="E145" s="5"/>
      <c r="F145" s="5"/>
      <c r="G145" s="5"/>
      <c r="H145" s="5"/>
      <c r="I145" s="5"/>
      <c r="J145" s="6">
        <v>664</v>
      </c>
      <c r="K145" s="6">
        <v>550.79999999999995</v>
      </c>
      <c r="L145" s="216">
        <v>0</v>
      </c>
      <c r="M145" s="216"/>
      <c r="N145" s="216">
        <v>0</v>
      </c>
      <c r="O145" s="216">
        <v>0</v>
      </c>
      <c r="P145" s="217">
        <v>0</v>
      </c>
      <c r="Q145" s="218">
        <v>550.79999999999995</v>
      </c>
      <c r="R145" s="219"/>
      <c r="S145" s="218"/>
      <c r="T145" s="250"/>
      <c r="U145" s="250"/>
      <c r="V145" s="218"/>
      <c r="W145" s="218"/>
      <c r="X145" s="218"/>
      <c r="Y145" s="218"/>
      <c r="Z145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46" spans="1:26" x14ac:dyDescent="0.25">
      <c r="A146" s="10">
        <v>3233</v>
      </c>
      <c r="B146" s="5" t="s">
        <v>48</v>
      </c>
      <c r="C146" s="5"/>
      <c r="D146" s="5"/>
      <c r="E146" s="5"/>
      <c r="F146" s="5"/>
      <c r="G146" s="5"/>
      <c r="H146" s="5"/>
      <c r="I146" s="5"/>
      <c r="J146" s="6">
        <v>14931</v>
      </c>
      <c r="K146" s="6">
        <v>12463.91</v>
      </c>
      <c r="L146" s="216">
        <v>0</v>
      </c>
      <c r="M146" s="216"/>
      <c r="N146" s="216">
        <v>0</v>
      </c>
      <c r="O146" s="216">
        <v>0</v>
      </c>
      <c r="P146" s="217">
        <v>0</v>
      </c>
      <c r="Q146" s="218"/>
      <c r="R146" s="219"/>
      <c r="S146" s="218"/>
      <c r="T146" s="250"/>
      <c r="U146" s="250"/>
      <c r="V146" s="218"/>
      <c r="W146" s="218"/>
      <c r="X146" s="218"/>
      <c r="Y146" s="218"/>
      <c r="Z146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47" spans="1:26" x14ac:dyDescent="0.25">
      <c r="A147" s="10">
        <v>3235</v>
      </c>
      <c r="B147" s="5" t="s">
        <v>95</v>
      </c>
      <c r="C147" s="5"/>
      <c r="D147" s="5"/>
      <c r="E147" s="5"/>
      <c r="F147" s="5"/>
      <c r="G147" s="5"/>
      <c r="H147" s="5"/>
      <c r="I147" s="5"/>
      <c r="J147" s="6">
        <v>1526</v>
      </c>
      <c r="K147" s="6">
        <v>4263.79</v>
      </c>
      <c r="L147" s="216">
        <v>0</v>
      </c>
      <c r="M147" s="216"/>
      <c r="N147" s="216">
        <v>0</v>
      </c>
      <c r="O147" s="216">
        <v>0</v>
      </c>
      <c r="P147" s="217">
        <v>0</v>
      </c>
      <c r="Q147" s="218"/>
      <c r="R147" s="219"/>
      <c r="S147" s="218"/>
      <c r="T147" s="250"/>
      <c r="U147" s="250"/>
      <c r="V147" s="218"/>
      <c r="W147" s="218"/>
      <c r="X147" s="218"/>
      <c r="Y147" s="218"/>
      <c r="Z147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48" spans="1:26" x14ac:dyDescent="0.25">
      <c r="A148" s="10">
        <v>3237</v>
      </c>
      <c r="B148" s="5" t="s">
        <v>50</v>
      </c>
      <c r="C148" s="5"/>
      <c r="D148" s="5"/>
      <c r="E148" s="5"/>
      <c r="F148" s="5"/>
      <c r="G148" s="5"/>
      <c r="H148" s="5"/>
      <c r="I148" s="5"/>
      <c r="J148" s="6">
        <v>403146</v>
      </c>
      <c r="K148" s="6">
        <v>426238.54</v>
      </c>
      <c r="L148" s="216">
        <v>0</v>
      </c>
      <c r="M148" s="216"/>
      <c r="N148" s="216">
        <v>0</v>
      </c>
      <c r="O148" s="216">
        <v>0</v>
      </c>
      <c r="P148" s="217">
        <v>0</v>
      </c>
      <c r="Q148" s="218">
        <v>408437.89</v>
      </c>
      <c r="R148" s="219"/>
      <c r="S148" s="218"/>
      <c r="T148" s="250"/>
      <c r="U148" s="250"/>
      <c r="V148" s="218"/>
      <c r="W148" s="218"/>
      <c r="X148" s="218"/>
      <c r="Y148" s="218"/>
      <c r="Z148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49" spans="1:26" s="42" customFormat="1" x14ac:dyDescent="0.25">
      <c r="A149" s="69">
        <v>324</v>
      </c>
      <c r="B149" s="70" t="s">
        <v>111</v>
      </c>
      <c r="C149" s="70"/>
      <c r="D149" s="70"/>
      <c r="E149" s="70"/>
      <c r="F149" s="70"/>
      <c r="G149" s="70"/>
      <c r="H149" s="70"/>
      <c r="I149" s="70"/>
      <c r="J149" s="71">
        <f>SUM(J150)</f>
        <v>223970</v>
      </c>
      <c r="K149" s="71">
        <f>SUM(K150)</f>
        <v>105650.1</v>
      </c>
      <c r="L149" s="212">
        <v>0</v>
      </c>
      <c r="M149" s="212"/>
      <c r="N149" s="212">
        <v>0</v>
      </c>
      <c r="O149" s="212">
        <v>0</v>
      </c>
      <c r="P149" s="213">
        <v>0</v>
      </c>
      <c r="Q149" s="213">
        <f>SUM(Q150)</f>
        <v>88234.12</v>
      </c>
      <c r="R149" s="213">
        <f t="shared" ref="R149:S149" si="140">SUM(R150)</f>
        <v>0</v>
      </c>
      <c r="S149" s="213">
        <f t="shared" si="140"/>
        <v>0</v>
      </c>
      <c r="T149" s="243"/>
      <c r="U149" s="243"/>
      <c r="V149" s="213">
        <f t="shared" ref="V149:Y149" si="141">SUM(V150)</f>
        <v>0</v>
      </c>
      <c r="W149" s="213">
        <f t="shared" si="141"/>
        <v>0</v>
      </c>
      <c r="X149" s="213">
        <f t="shared" si="141"/>
        <v>0</v>
      </c>
      <c r="Y149" s="213">
        <f t="shared" si="141"/>
        <v>0</v>
      </c>
      <c r="Z149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50" spans="1:26" x14ac:dyDescent="0.25">
      <c r="A150" s="10">
        <v>3241</v>
      </c>
      <c r="B150" s="5" t="s">
        <v>111</v>
      </c>
      <c r="C150" s="5"/>
      <c r="D150" s="5"/>
      <c r="E150" s="5"/>
      <c r="F150" s="5"/>
      <c r="G150" s="5"/>
      <c r="H150" s="5"/>
      <c r="I150" s="5"/>
      <c r="J150" s="6">
        <v>223970</v>
      </c>
      <c r="K150" s="6">
        <v>105650.1</v>
      </c>
      <c r="L150" s="216">
        <v>0</v>
      </c>
      <c r="M150" s="216"/>
      <c r="N150" s="216">
        <v>0</v>
      </c>
      <c r="O150" s="216">
        <v>0</v>
      </c>
      <c r="P150" s="217">
        <v>0</v>
      </c>
      <c r="Q150" s="218">
        <v>88234.12</v>
      </c>
      <c r="R150" s="234"/>
      <c r="S150" s="235"/>
      <c r="T150" s="250"/>
      <c r="U150" s="250"/>
      <c r="V150" s="235"/>
      <c r="W150" s="235"/>
      <c r="X150" s="235"/>
      <c r="Y150" s="235"/>
      <c r="Z150" s="235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51" spans="1:26" s="42" customFormat="1" x14ac:dyDescent="0.25">
      <c r="A151" s="69">
        <v>329</v>
      </c>
      <c r="B151" s="70" t="s">
        <v>20</v>
      </c>
      <c r="C151" s="70"/>
      <c r="D151" s="70"/>
      <c r="E151" s="70"/>
      <c r="F151" s="70"/>
      <c r="G151" s="70"/>
      <c r="H151" s="70"/>
      <c r="I151" s="70"/>
      <c r="J151" s="71">
        <f>SUM(J152:J154)</f>
        <v>39816</v>
      </c>
      <c r="K151" s="71">
        <f>SUM(K152:K154)</f>
        <v>11109.18</v>
      </c>
      <c r="L151" s="212">
        <v>0</v>
      </c>
      <c r="M151" s="212"/>
      <c r="N151" s="212">
        <v>0</v>
      </c>
      <c r="O151" s="212">
        <v>0</v>
      </c>
      <c r="P151" s="213">
        <v>0</v>
      </c>
      <c r="Q151" s="213">
        <f>SUM(Q152:Q154)</f>
        <v>3430.31</v>
      </c>
      <c r="R151" s="213">
        <f t="shared" ref="R151:S151" si="142">SUM(R152:R154)</f>
        <v>0</v>
      </c>
      <c r="S151" s="213">
        <f t="shared" si="142"/>
        <v>0</v>
      </c>
      <c r="T151" s="243"/>
      <c r="U151" s="243"/>
      <c r="V151" s="213">
        <f t="shared" ref="V151:Y151" si="143">SUM(V152:V154)</f>
        <v>0</v>
      </c>
      <c r="W151" s="213">
        <f t="shared" si="143"/>
        <v>0</v>
      </c>
      <c r="X151" s="213">
        <f t="shared" si="143"/>
        <v>0</v>
      </c>
      <c r="Y151" s="213">
        <f t="shared" si="143"/>
        <v>0</v>
      </c>
      <c r="Z151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52" spans="1:26" x14ac:dyDescent="0.25">
      <c r="A152" s="10">
        <v>3292</v>
      </c>
      <c r="B152" s="5" t="s">
        <v>18</v>
      </c>
      <c r="C152" s="5"/>
      <c r="D152" s="5"/>
      <c r="E152" s="5"/>
      <c r="F152" s="5"/>
      <c r="G152" s="5"/>
      <c r="H152" s="5"/>
      <c r="I152" s="5"/>
      <c r="J152" s="6">
        <v>0</v>
      </c>
      <c r="K152" s="6"/>
      <c r="L152" s="216">
        <v>0</v>
      </c>
      <c r="M152" s="216"/>
      <c r="N152" s="216">
        <v>0</v>
      </c>
      <c r="O152" s="216">
        <v>0</v>
      </c>
      <c r="P152" s="217">
        <v>0</v>
      </c>
      <c r="Q152" s="235"/>
      <c r="R152" s="234"/>
      <c r="S152" s="235"/>
      <c r="T152" s="250"/>
      <c r="U152" s="250"/>
      <c r="V152" s="235"/>
      <c r="W152" s="235"/>
      <c r="X152" s="235"/>
      <c r="Y152" s="235"/>
      <c r="Z152" s="235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53" spans="1:26" x14ac:dyDescent="0.25">
      <c r="A153" s="10">
        <v>3293</v>
      </c>
      <c r="B153" s="5" t="s">
        <v>19</v>
      </c>
      <c r="C153" s="5"/>
      <c r="D153" s="5"/>
      <c r="E153" s="5"/>
      <c r="F153" s="5"/>
      <c r="G153" s="5"/>
      <c r="H153" s="5"/>
      <c r="I153" s="5"/>
      <c r="J153" s="6">
        <v>19908</v>
      </c>
      <c r="K153" s="6">
        <v>8049.11</v>
      </c>
      <c r="L153" s="216">
        <v>0</v>
      </c>
      <c r="M153" s="216"/>
      <c r="N153" s="216">
        <v>0</v>
      </c>
      <c r="O153" s="216">
        <v>0</v>
      </c>
      <c r="P153" s="217">
        <v>0</v>
      </c>
      <c r="Q153" s="218">
        <v>3403.77</v>
      </c>
      <c r="R153" s="219"/>
      <c r="S153" s="218"/>
      <c r="T153" s="250"/>
      <c r="U153" s="250"/>
      <c r="V153" s="218"/>
      <c r="W153" s="218"/>
      <c r="X153" s="218"/>
      <c r="Y153" s="218"/>
      <c r="Z153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54" spans="1:26" x14ac:dyDescent="0.25">
      <c r="A154" s="10">
        <v>3299</v>
      </c>
      <c r="B154" s="5" t="s">
        <v>20</v>
      </c>
      <c r="C154" s="5"/>
      <c r="D154" s="5"/>
      <c r="E154" s="5"/>
      <c r="F154" s="5"/>
      <c r="G154" s="5"/>
      <c r="H154" s="5"/>
      <c r="I154" s="5"/>
      <c r="J154" s="6">
        <v>19908</v>
      </c>
      <c r="K154" s="6">
        <v>3060.07</v>
      </c>
      <c r="L154" s="216">
        <v>0</v>
      </c>
      <c r="M154" s="216"/>
      <c r="N154" s="216">
        <v>0</v>
      </c>
      <c r="O154" s="216">
        <v>0</v>
      </c>
      <c r="P154" s="217">
        <v>0</v>
      </c>
      <c r="Q154" s="287">
        <v>26.54</v>
      </c>
      <c r="R154" s="219"/>
      <c r="S154" s="218"/>
      <c r="T154" s="250"/>
      <c r="U154" s="250"/>
      <c r="V154" s="218"/>
      <c r="W154" s="218"/>
      <c r="X154" s="218"/>
      <c r="Y154" s="218"/>
      <c r="Z154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55" spans="1:26" s="42" customFormat="1" x14ac:dyDescent="0.25">
      <c r="A155" s="69">
        <v>34</v>
      </c>
      <c r="B155" s="70" t="s">
        <v>23</v>
      </c>
      <c r="C155" s="70"/>
      <c r="D155" s="70"/>
      <c r="E155" s="70"/>
      <c r="F155" s="70"/>
      <c r="G155" s="70"/>
      <c r="H155" s="70"/>
      <c r="I155" s="70"/>
      <c r="J155" s="71">
        <f>SUM(J156)</f>
        <v>1991</v>
      </c>
      <c r="K155" s="71">
        <f>SUM(K156)</f>
        <v>0</v>
      </c>
      <c r="L155" s="212">
        <v>0</v>
      </c>
      <c r="M155" s="212"/>
      <c r="N155" s="212">
        <v>0</v>
      </c>
      <c r="O155" s="212">
        <v>0</v>
      </c>
      <c r="P155" s="213">
        <v>0</v>
      </c>
      <c r="Q155" s="213">
        <f>SUM(Q156)</f>
        <v>0</v>
      </c>
      <c r="R155" s="213">
        <v>0</v>
      </c>
      <c r="S155" s="213">
        <v>0</v>
      </c>
      <c r="T155" s="243"/>
      <c r="U155" s="243"/>
      <c r="V155" s="213">
        <v>0</v>
      </c>
      <c r="W155" s="213">
        <v>0</v>
      </c>
      <c r="X155" s="213">
        <v>0</v>
      </c>
      <c r="Y155" s="213">
        <v>0</v>
      </c>
      <c r="Z155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56" spans="1:26" s="42" customFormat="1" x14ac:dyDescent="0.25">
      <c r="A156" s="69">
        <v>343</v>
      </c>
      <c r="B156" s="70" t="s">
        <v>22</v>
      </c>
      <c r="C156" s="70"/>
      <c r="D156" s="70"/>
      <c r="E156" s="70"/>
      <c r="F156" s="70"/>
      <c r="G156" s="70"/>
      <c r="H156" s="70"/>
      <c r="I156" s="70"/>
      <c r="J156" s="71">
        <f>SUM(J157)</f>
        <v>1991</v>
      </c>
      <c r="K156" s="71">
        <f>SUM(K157)</f>
        <v>0</v>
      </c>
      <c r="L156" s="212">
        <v>0</v>
      </c>
      <c r="M156" s="212"/>
      <c r="N156" s="212">
        <v>0</v>
      </c>
      <c r="O156" s="212">
        <v>0</v>
      </c>
      <c r="P156" s="213">
        <v>0</v>
      </c>
      <c r="Q156" s="213">
        <f>SUM(Q157)</f>
        <v>0</v>
      </c>
      <c r="R156" s="213">
        <v>0</v>
      </c>
      <c r="S156" s="213">
        <v>0</v>
      </c>
      <c r="T156" s="243"/>
      <c r="U156" s="243"/>
      <c r="V156" s="213">
        <v>0</v>
      </c>
      <c r="W156" s="213">
        <v>0</v>
      </c>
      <c r="X156" s="213">
        <v>0</v>
      </c>
      <c r="Y156" s="213">
        <v>0</v>
      </c>
      <c r="Z156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57" spans="1:26" x14ac:dyDescent="0.25">
      <c r="A157" s="10">
        <v>3431</v>
      </c>
      <c r="B157" s="5" t="s">
        <v>76</v>
      </c>
      <c r="C157" s="5"/>
      <c r="D157" s="5"/>
      <c r="E157" s="5"/>
      <c r="F157" s="5"/>
      <c r="G157" s="5"/>
      <c r="H157" s="5"/>
      <c r="I157" s="5"/>
      <c r="J157" s="6">
        <v>1991</v>
      </c>
      <c r="K157" s="6"/>
      <c r="L157" s="216">
        <v>0</v>
      </c>
      <c r="M157" s="216"/>
      <c r="N157" s="216">
        <v>0</v>
      </c>
      <c r="O157" s="216">
        <v>0</v>
      </c>
      <c r="P157" s="217">
        <v>0</v>
      </c>
      <c r="Q157" s="235"/>
      <c r="R157" s="234"/>
      <c r="S157" s="235"/>
      <c r="T157" s="250"/>
      <c r="U157" s="250"/>
      <c r="V157" s="235"/>
      <c r="W157" s="235"/>
      <c r="X157" s="235"/>
      <c r="Y157" s="235"/>
      <c r="Z157" s="235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58" spans="1:26" x14ac:dyDescent="0.25">
      <c r="A158" s="66">
        <v>4</v>
      </c>
      <c r="B158" s="67" t="s">
        <v>112</v>
      </c>
      <c r="C158" s="67"/>
      <c r="D158" s="67"/>
      <c r="E158" s="67"/>
      <c r="F158" s="67"/>
      <c r="G158" s="67"/>
      <c r="H158" s="67"/>
      <c r="I158" s="67"/>
      <c r="J158" s="68">
        <f t="shared" ref="J158:K160" si="144">SUM(J159)</f>
        <v>14931</v>
      </c>
      <c r="K158" s="68">
        <f t="shared" si="144"/>
        <v>0</v>
      </c>
      <c r="L158" s="210">
        <f t="shared" ref="L158:P158" si="145">SUM(L159)</f>
        <v>0</v>
      </c>
      <c r="M158" s="210"/>
      <c r="N158" s="210">
        <f t="shared" si="145"/>
        <v>0</v>
      </c>
      <c r="O158" s="210">
        <f t="shared" si="145"/>
        <v>0</v>
      </c>
      <c r="P158" s="211">
        <f t="shared" si="145"/>
        <v>0</v>
      </c>
      <c r="Q158" s="211">
        <f>SUM(Q159)</f>
        <v>0</v>
      </c>
      <c r="R158" s="211">
        <f t="shared" ref="R158:S158" si="146">SUM(R159)</f>
        <v>0</v>
      </c>
      <c r="S158" s="211">
        <f t="shared" si="146"/>
        <v>0</v>
      </c>
      <c r="T158" s="243"/>
      <c r="U158" s="243"/>
      <c r="V158" s="211">
        <f t="shared" ref="V158:Y158" si="147">SUM(V159)</f>
        <v>0</v>
      </c>
      <c r="W158" s="211">
        <f t="shared" si="147"/>
        <v>0</v>
      </c>
      <c r="X158" s="211">
        <f t="shared" si="147"/>
        <v>0</v>
      </c>
      <c r="Y158" s="211">
        <f t="shared" si="147"/>
        <v>0</v>
      </c>
      <c r="Z158" s="21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59" spans="1:26" s="42" customFormat="1" x14ac:dyDescent="0.25">
      <c r="A159" s="69">
        <v>42</v>
      </c>
      <c r="B159" s="70" t="s">
        <v>26</v>
      </c>
      <c r="C159" s="70"/>
      <c r="D159" s="70"/>
      <c r="E159" s="70"/>
      <c r="F159" s="70"/>
      <c r="G159" s="70"/>
      <c r="H159" s="70"/>
      <c r="I159" s="70"/>
      <c r="J159" s="71">
        <f t="shared" si="144"/>
        <v>14931</v>
      </c>
      <c r="K159" s="71">
        <f t="shared" si="144"/>
        <v>0</v>
      </c>
      <c r="L159" s="212">
        <v>0</v>
      </c>
      <c r="M159" s="212"/>
      <c r="N159" s="212">
        <v>0</v>
      </c>
      <c r="O159" s="212">
        <v>0</v>
      </c>
      <c r="P159" s="213">
        <v>0</v>
      </c>
      <c r="Q159" s="213">
        <f>SUM(Q160)</f>
        <v>0</v>
      </c>
      <c r="R159" s="213">
        <f>SUM(R160)</f>
        <v>0</v>
      </c>
      <c r="S159" s="213">
        <v>0</v>
      </c>
      <c r="T159" s="243"/>
      <c r="U159" s="243"/>
      <c r="V159" s="213">
        <v>0</v>
      </c>
      <c r="W159" s="213">
        <v>0</v>
      </c>
      <c r="X159" s="213">
        <v>0</v>
      </c>
      <c r="Y159" s="213">
        <v>0</v>
      </c>
      <c r="Z159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60" spans="1:26" s="42" customFormat="1" x14ac:dyDescent="0.25">
      <c r="A160" s="69">
        <v>422</v>
      </c>
      <c r="B160" s="70" t="s">
        <v>25</v>
      </c>
      <c r="C160" s="70"/>
      <c r="D160" s="70"/>
      <c r="E160" s="70"/>
      <c r="F160" s="70"/>
      <c r="G160" s="70"/>
      <c r="H160" s="70"/>
      <c r="I160" s="70"/>
      <c r="J160" s="71">
        <f t="shared" si="144"/>
        <v>14931</v>
      </c>
      <c r="K160" s="71">
        <f t="shared" si="144"/>
        <v>0</v>
      </c>
      <c r="L160" s="212">
        <v>0</v>
      </c>
      <c r="M160" s="212"/>
      <c r="N160" s="212">
        <v>0</v>
      </c>
      <c r="O160" s="212">
        <v>0</v>
      </c>
      <c r="P160" s="213">
        <v>0</v>
      </c>
      <c r="Q160" s="213">
        <f>SUM(Q161)</f>
        <v>0</v>
      </c>
      <c r="R160" s="213">
        <f>SUM(R161:R162)</f>
        <v>0</v>
      </c>
      <c r="S160" s="213">
        <v>0</v>
      </c>
      <c r="T160" s="243"/>
      <c r="U160" s="243"/>
      <c r="V160" s="213">
        <v>0</v>
      </c>
      <c r="W160" s="213">
        <v>0</v>
      </c>
      <c r="X160" s="213">
        <v>0</v>
      </c>
      <c r="Y160" s="213">
        <v>0</v>
      </c>
      <c r="Z160" s="213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61" spans="1:26" x14ac:dyDescent="0.25">
      <c r="A161" s="10">
        <v>4221</v>
      </c>
      <c r="B161" s="5" t="s">
        <v>77</v>
      </c>
      <c r="C161" s="5"/>
      <c r="D161" s="5"/>
      <c r="E161" s="5"/>
      <c r="F161" s="5"/>
      <c r="G161" s="5"/>
      <c r="H161" s="5"/>
      <c r="I161" s="5"/>
      <c r="J161" s="6">
        <v>14931</v>
      </c>
      <c r="K161" s="6"/>
      <c r="L161" s="216">
        <v>0</v>
      </c>
      <c r="M161" s="216"/>
      <c r="N161" s="216">
        <v>0</v>
      </c>
      <c r="O161" s="216">
        <v>0</v>
      </c>
      <c r="P161" s="217">
        <v>0</v>
      </c>
      <c r="Q161" s="235"/>
      <c r="R161" s="234"/>
      <c r="S161" s="235"/>
      <c r="T161" s="250"/>
      <c r="U161" s="250"/>
      <c r="V161" s="235"/>
      <c r="W161" s="235"/>
      <c r="X161" s="235"/>
      <c r="Y161" s="235"/>
      <c r="Z161" s="235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62" spans="1:26" x14ac:dyDescent="0.25">
      <c r="A162" s="10">
        <v>4222</v>
      </c>
      <c r="B162" s="5" t="s">
        <v>110</v>
      </c>
      <c r="C162" s="102"/>
      <c r="D162" s="5"/>
      <c r="E162" s="5"/>
      <c r="F162" s="5"/>
      <c r="G162" s="5"/>
      <c r="H162" s="5"/>
      <c r="I162" s="5"/>
      <c r="J162" s="6"/>
      <c r="K162" s="27"/>
      <c r="L162" s="216"/>
      <c r="M162" s="236"/>
      <c r="N162" s="216"/>
      <c r="O162" s="216"/>
      <c r="P162" s="237"/>
      <c r="Q162" s="218"/>
      <c r="R162" s="218"/>
      <c r="S162" s="218"/>
      <c r="T162" s="250"/>
      <c r="U162" s="250"/>
      <c r="V162" s="218"/>
      <c r="W162" s="218"/>
      <c r="X162" s="218"/>
      <c r="Y162" s="218"/>
      <c r="Z162" s="2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63" spans="1:26" s="42" customFormat="1" ht="36" x14ac:dyDescent="0.25">
      <c r="A163" s="40" t="s">
        <v>97</v>
      </c>
      <c r="B163" s="14" t="s">
        <v>79</v>
      </c>
      <c r="C163" s="14"/>
      <c r="D163" s="14"/>
      <c r="E163" s="14"/>
      <c r="F163" s="14"/>
      <c r="G163" s="14"/>
      <c r="H163" s="14"/>
      <c r="I163" s="14"/>
      <c r="J163" s="15">
        <f>SUM(J164+J187)</f>
        <v>433732</v>
      </c>
      <c r="K163" s="15">
        <f>SUM(K164+K187)</f>
        <v>0</v>
      </c>
      <c r="L163" s="15">
        <v>0</v>
      </c>
      <c r="M163" s="15"/>
      <c r="N163" s="15">
        <v>0</v>
      </c>
      <c r="O163" s="15">
        <v>0</v>
      </c>
      <c r="P163" s="88">
        <v>0</v>
      </c>
      <c r="Q163" s="88">
        <v>0</v>
      </c>
      <c r="R163" s="88">
        <v>0</v>
      </c>
      <c r="S163" s="88">
        <v>0</v>
      </c>
      <c r="T163" s="241"/>
      <c r="U163" s="241"/>
      <c r="V163" s="88">
        <v>0</v>
      </c>
      <c r="W163" s="88">
        <v>0</v>
      </c>
      <c r="X163" s="88">
        <v>0</v>
      </c>
      <c r="Y163" s="88">
        <v>0</v>
      </c>
      <c r="Z163" s="8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64" spans="1:26" s="42" customFormat="1" ht="48" x14ac:dyDescent="0.25">
      <c r="A164" s="52" t="s">
        <v>80</v>
      </c>
      <c r="B164" s="22" t="s">
        <v>81</v>
      </c>
      <c r="C164" s="22" t="s">
        <v>145</v>
      </c>
      <c r="D164" s="22" t="s">
        <v>120</v>
      </c>
      <c r="E164" s="22" t="s">
        <v>123</v>
      </c>
      <c r="F164" s="22" t="s">
        <v>297</v>
      </c>
      <c r="G164" s="22" t="s">
        <v>298</v>
      </c>
      <c r="H164" s="22"/>
      <c r="I164" s="22"/>
      <c r="J164" s="23">
        <f>SUM(J166+J171+J178+J181+J184)</f>
        <v>65060</v>
      </c>
      <c r="K164" s="23">
        <f>SUM(K166+K171+K178+K181+K184)</f>
        <v>0</v>
      </c>
      <c r="L164" s="23">
        <v>0</v>
      </c>
      <c r="M164" s="23"/>
      <c r="N164" s="23">
        <v>0</v>
      </c>
      <c r="O164" s="23">
        <v>0</v>
      </c>
      <c r="P164" s="94">
        <v>0</v>
      </c>
      <c r="Q164" s="94">
        <v>0</v>
      </c>
      <c r="R164" s="94">
        <v>0</v>
      </c>
      <c r="S164" s="94">
        <v>0</v>
      </c>
      <c r="T164" s="251"/>
      <c r="U164" s="251"/>
      <c r="V164" s="94">
        <v>0</v>
      </c>
      <c r="W164" s="94">
        <v>0</v>
      </c>
      <c r="X164" s="94">
        <v>0</v>
      </c>
      <c r="Y164" s="94">
        <v>0</v>
      </c>
      <c r="Z164" s="94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65" spans="1:26" s="42" customFormat="1" x14ac:dyDescent="0.25">
      <c r="A165" s="66">
        <v>3</v>
      </c>
      <c r="B165" s="67" t="s">
        <v>113</v>
      </c>
      <c r="C165" s="67"/>
      <c r="D165" s="67"/>
      <c r="E165" s="67"/>
      <c r="F165" s="67"/>
      <c r="G165" s="67"/>
      <c r="H165" s="67"/>
      <c r="I165" s="67"/>
      <c r="J165" s="68">
        <f>SUM(J166+J171)</f>
        <v>40175</v>
      </c>
      <c r="K165" s="68">
        <f>SUM(K166+K171)</f>
        <v>0</v>
      </c>
      <c r="L165" s="68">
        <f t="shared" ref="L165:O165" si="148">SUM(L166+L171)</f>
        <v>0</v>
      </c>
      <c r="M165" s="68"/>
      <c r="N165" s="68">
        <f t="shared" si="148"/>
        <v>0</v>
      </c>
      <c r="O165" s="68">
        <f t="shared" si="148"/>
        <v>0</v>
      </c>
      <c r="P165" s="89">
        <f t="shared" ref="P165:S165" si="149">SUM(P166+P171)</f>
        <v>0</v>
      </c>
      <c r="Q165" s="89">
        <f t="shared" si="149"/>
        <v>0</v>
      </c>
      <c r="R165" s="89">
        <f t="shared" si="149"/>
        <v>0</v>
      </c>
      <c r="S165" s="89">
        <f t="shared" si="149"/>
        <v>0</v>
      </c>
      <c r="T165" s="243"/>
      <c r="U165" s="243"/>
      <c r="V165" s="89">
        <f t="shared" ref="V165:Y165" si="150">SUM(V166+V171)</f>
        <v>0</v>
      </c>
      <c r="W165" s="89">
        <f t="shared" si="150"/>
        <v>0</v>
      </c>
      <c r="X165" s="89">
        <f t="shared" si="150"/>
        <v>0</v>
      </c>
      <c r="Y165" s="89">
        <f t="shared" si="150"/>
        <v>0</v>
      </c>
      <c r="Z165" s="89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66" spans="1:26" s="42" customFormat="1" x14ac:dyDescent="0.25">
      <c r="A166" s="69">
        <v>31</v>
      </c>
      <c r="B166" s="70" t="s">
        <v>11</v>
      </c>
      <c r="C166" s="70"/>
      <c r="D166" s="70"/>
      <c r="E166" s="70"/>
      <c r="F166" s="70"/>
      <c r="G166" s="70"/>
      <c r="H166" s="70"/>
      <c r="I166" s="70"/>
      <c r="J166" s="71">
        <f>SUM(J167+J169)</f>
        <v>11847</v>
      </c>
      <c r="K166" s="71">
        <f>SUM(K167+K169)</f>
        <v>0</v>
      </c>
      <c r="L166" s="71">
        <v>0</v>
      </c>
      <c r="M166" s="71"/>
      <c r="N166" s="75">
        <v>0</v>
      </c>
      <c r="O166" s="71">
        <v>0</v>
      </c>
      <c r="P166" s="90">
        <v>0</v>
      </c>
      <c r="Q166" s="90">
        <v>0</v>
      </c>
      <c r="R166" s="90">
        <v>0</v>
      </c>
      <c r="S166" s="90">
        <v>0</v>
      </c>
      <c r="T166" s="243"/>
      <c r="U166" s="243"/>
      <c r="V166" s="90">
        <v>0</v>
      </c>
      <c r="W166" s="90">
        <v>0</v>
      </c>
      <c r="X166" s="90">
        <v>0</v>
      </c>
      <c r="Y166" s="90">
        <v>0</v>
      </c>
      <c r="Z166" s="9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67" spans="1:26" s="42" customFormat="1" x14ac:dyDescent="0.25">
      <c r="A167" s="69">
        <v>311</v>
      </c>
      <c r="B167" s="70" t="s">
        <v>8</v>
      </c>
      <c r="C167" s="70"/>
      <c r="D167" s="70"/>
      <c r="E167" s="70"/>
      <c r="F167" s="70"/>
      <c r="G167" s="70"/>
      <c r="H167" s="70"/>
      <c r="I167" s="70"/>
      <c r="J167" s="71">
        <f>SUM(J168)</f>
        <v>9892</v>
      </c>
      <c r="K167" s="71">
        <f>SUM(K168)</f>
        <v>0</v>
      </c>
      <c r="L167" s="71">
        <v>0</v>
      </c>
      <c r="M167" s="71"/>
      <c r="N167" s="75">
        <v>0</v>
      </c>
      <c r="O167" s="71">
        <v>0</v>
      </c>
      <c r="P167" s="90">
        <v>0</v>
      </c>
      <c r="Q167" s="90">
        <v>0</v>
      </c>
      <c r="R167" s="90">
        <v>0</v>
      </c>
      <c r="S167" s="90">
        <v>0</v>
      </c>
      <c r="T167" s="243"/>
      <c r="U167" s="243"/>
      <c r="V167" s="90">
        <v>0</v>
      </c>
      <c r="W167" s="90">
        <v>0</v>
      </c>
      <c r="X167" s="90">
        <v>0</v>
      </c>
      <c r="Y167" s="90">
        <v>0</v>
      </c>
      <c r="Z167" s="9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68" spans="1:26" x14ac:dyDescent="0.25">
      <c r="A168" s="10">
        <v>3111</v>
      </c>
      <c r="B168" s="5" t="s">
        <v>82</v>
      </c>
      <c r="C168" s="5"/>
      <c r="D168" s="5"/>
      <c r="E168" s="5"/>
      <c r="F168" s="5"/>
      <c r="G168" s="5"/>
      <c r="H168" s="5"/>
      <c r="I168" s="5"/>
      <c r="J168" s="6">
        <v>9892</v>
      </c>
      <c r="K168" s="6"/>
      <c r="L168" s="6">
        <v>0</v>
      </c>
      <c r="M168" s="6"/>
      <c r="N168" s="6">
        <v>0</v>
      </c>
      <c r="O168" s="6">
        <v>0</v>
      </c>
      <c r="P168" s="91">
        <v>0</v>
      </c>
      <c r="Q168" s="100"/>
      <c r="R168" s="101"/>
      <c r="S168" s="100"/>
      <c r="T168" s="250"/>
      <c r="U168" s="250"/>
      <c r="V168" s="100"/>
      <c r="W168" s="100"/>
      <c r="X168" s="100"/>
      <c r="Y168" s="100"/>
      <c r="Z168" s="10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69" spans="1:26" s="42" customFormat="1" x14ac:dyDescent="0.25">
      <c r="A169" s="69">
        <v>313</v>
      </c>
      <c r="B169" s="70" t="s">
        <v>74</v>
      </c>
      <c r="C169" s="70"/>
      <c r="D169" s="70"/>
      <c r="E169" s="70"/>
      <c r="F169" s="70"/>
      <c r="G169" s="70"/>
      <c r="H169" s="70"/>
      <c r="I169" s="70"/>
      <c r="J169" s="71">
        <f>SUM(J170)</f>
        <v>1955</v>
      </c>
      <c r="K169" s="71">
        <f>SUM(K170)</f>
        <v>0</v>
      </c>
      <c r="L169" s="71">
        <v>0</v>
      </c>
      <c r="M169" s="71"/>
      <c r="N169" s="75">
        <v>0</v>
      </c>
      <c r="O169" s="71">
        <v>0</v>
      </c>
      <c r="P169" s="90">
        <v>0</v>
      </c>
      <c r="Q169" s="90">
        <v>0</v>
      </c>
      <c r="R169" s="90">
        <v>0</v>
      </c>
      <c r="S169" s="90">
        <v>0</v>
      </c>
      <c r="T169" s="243"/>
      <c r="U169" s="243"/>
      <c r="V169" s="90">
        <v>0</v>
      </c>
      <c r="W169" s="90">
        <v>0</v>
      </c>
      <c r="X169" s="90">
        <v>0</v>
      </c>
      <c r="Y169" s="90">
        <v>0</v>
      </c>
      <c r="Z169" s="9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70" spans="1:26" x14ac:dyDescent="0.25">
      <c r="A170" s="10">
        <v>3132</v>
      </c>
      <c r="B170" s="5" t="s">
        <v>73</v>
      </c>
      <c r="C170" s="5"/>
      <c r="D170" s="5"/>
      <c r="E170" s="5"/>
      <c r="F170" s="5"/>
      <c r="G170" s="5"/>
      <c r="H170" s="5"/>
      <c r="I170" s="5"/>
      <c r="J170" s="6">
        <v>1955</v>
      </c>
      <c r="K170" s="6"/>
      <c r="L170" s="6">
        <v>0</v>
      </c>
      <c r="M170" s="6"/>
      <c r="N170" s="6">
        <v>0</v>
      </c>
      <c r="O170" s="6">
        <v>0</v>
      </c>
      <c r="P170" s="91">
        <v>0</v>
      </c>
      <c r="Q170" s="100"/>
      <c r="R170" s="101"/>
      <c r="S170" s="100"/>
      <c r="T170" s="250"/>
      <c r="U170" s="250"/>
      <c r="V170" s="100"/>
      <c r="W170" s="100"/>
      <c r="X170" s="100"/>
      <c r="Y170" s="100"/>
      <c r="Z170" s="10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71" spans="1:26" s="42" customFormat="1" x14ac:dyDescent="0.25">
      <c r="A171" s="69">
        <v>32</v>
      </c>
      <c r="B171" s="70" t="s">
        <v>21</v>
      </c>
      <c r="C171" s="70"/>
      <c r="D171" s="70"/>
      <c r="E171" s="70"/>
      <c r="F171" s="70"/>
      <c r="G171" s="70"/>
      <c r="H171" s="70"/>
      <c r="I171" s="70"/>
      <c r="J171" s="71">
        <f>SUM(J172+J174)</f>
        <v>28328</v>
      </c>
      <c r="K171" s="71">
        <f>SUM(K172+K174)</f>
        <v>0</v>
      </c>
      <c r="L171" s="71">
        <v>0</v>
      </c>
      <c r="M171" s="71"/>
      <c r="N171" s="75">
        <v>0</v>
      </c>
      <c r="O171" s="71">
        <v>0</v>
      </c>
      <c r="P171" s="90">
        <v>0</v>
      </c>
      <c r="Q171" s="90">
        <v>0</v>
      </c>
      <c r="R171" s="90">
        <v>0</v>
      </c>
      <c r="S171" s="90">
        <v>0</v>
      </c>
      <c r="T171" s="243"/>
      <c r="U171" s="243"/>
      <c r="V171" s="90">
        <v>0</v>
      </c>
      <c r="W171" s="90">
        <v>0</v>
      </c>
      <c r="X171" s="90">
        <v>0</v>
      </c>
      <c r="Y171" s="90">
        <v>0</v>
      </c>
      <c r="Z171" s="9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72" spans="1:26" s="42" customFormat="1" x14ac:dyDescent="0.25">
      <c r="A172" s="69">
        <v>321</v>
      </c>
      <c r="B172" s="70" t="s">
        <v>84</v>
      </c>
      <c r="C172" s="70"/>
      <c r="D172" s="70"/>
      <c r="E172" s="70"/>
      <c r="F172" s="70"/>
      <c r="G172" s="70"/>
      <c r="H172" s="70"/>
      <c r="I172" s="70"/>
      <c r="J172" s="71">
        <f>SUM(J173)</f>
        <v>23350</v>
      </c>
      <c r="K172" s="71">
        <f>SUM(K173)</f>
        <v>0</v>
      </c>
      <c r="L172" s="71">
        <v>0</v>
      </c>
      <c r="M172" s="71"/>
      <c r="N172" s="75">
        <v>0</v>
      </c>
      <c r="O172" s="71">
        <v>0</v>
      </c>
      <c r="P172" s="90">
        <v>0</v>
      </c>
      <c r="Q172" s="90">
        <v>0</v>
      </c>
      <c r="R172" s="90">
        <v>0</v>
      </c>
      <c r="S172" s="90">
        <v>0</v>
      </c>
      <c r="T172" s="243"/>
      <c r="U172" s="243"/>
      <c r="V172" s="90">
        <v>0</v>
      </c>
      <c r="W172" s="90">
        <v>0</v>
      </c>
      <c r="X172" s="90">
        <v>0</v>
      </c>
      <c r="Y172" s="90">
        <v>0</v>
      </c>
      <c r="Z172" s="9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73" spans="1:26" x14ac:dyDescent="0.25">
      <c r="A173" s="10">
        <v>3213</v>
      </c>
      <c r="B173" s="5" t="s">
        <v>83</v>
      </c>
      <c r="C173" s="5"/>
      <c r="D173" s="5"/>
      <c r="E173" s="5"/>
      <c r="F173" s="5"/>
      <c r="G173" s="5"/>
      <c r="H173" s="5"/>
      <c r="I173" s="5"/>
      <c r="J173" s="6">
        <v>23350</v>
      </c>
      <c r="K173" s="6"/>
      <c r="L173" s="6">
        <v>0</v>
      </c>
      <c r="M173" s="6"/>
      <c r="N173" s="6">
        <v>0</v>
      </c>
      <c r="O173" s="6">
        <v>0</v>
      </c>
      <c r="P173" s="91">
        <v>0</v>
      </c>
      <c r="Q173" s="100"/>
      <c r="R173" s="101"/>
      <c r="S173" s="100"/>
      <c r="T173" s="250"/>
      <c r="U173" s="250"/>
      <c r="V173" s="100"/>
      <c r="W173" s="100"/>
      <c r="X173" s="100"/>
      <c r="Y173" s="100"/>
      <c r="Z173" s="10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74" spans="1:26" s="42" customFormat="1" x14ac:dyDescent="0.25">
      <c r="A174" s="69">
        <v>323</v>
      </c>
      <c r="B174" s="70" t="s">
        <v>17</v>
      </c>
      <c r="C174" s="70"/>
      <c r="D174" s="70"/>
      <c r="E174" s="70"/>
      <c r="F174" s="70"/>
      <c r="G174" s="70"/>
      <c r="H174" s="70"/>
      <c r="I174" s="70"/>
      <c r="J174" s="71">
        <f>SUM(J175:J176)</f>
        <v>4978</v>
      </c>
      <c r="K174" s="71">
        <f>SUM(K175:K176)</f>
        <v>0</v>
      </c>
      <c r="L174" s="71">
        <v>0</v>
      </c>
      <c r="M174" s="71"/>
      <c r="N174" s="75">
        <v>0</v>
      </c>
      <c r="O174" s="71">
        <v>0</v>
      </c>
      <c r="P174" s="90">
        <v>0</v>
      </c>
      <c r="Q174" s="90">
        <v>0</v>
      </c>
      <c r="R174" s="90">
        <v>0</v>
      </c>
      <c r="S174" s="90">
        <v>0</v>
      </c>
      <c r="T174" s="243"/>
      <c r="U174" s="243"/>
      <c r="V174" s="90">
        <v>0</v>
      </c>
      <c r="W174" s="90">
        <v>0</v>
      </c>
      <c r="X174" s="90">
        <v>0</v>
      </c>
      <c r="Y174" s="90">
        <v>0</v>
      </c>
      <c r="Z174" s="9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75" spans="1:26" x14ac:dyDescent="0.25">
      <c r="A175" s="10">
        <v>3233</v>
      </c>
      <c r="B175" s="5" t="s">
        <v>48</v>
      </c>
      <c r="C175" s="5"/>
      <c r="D175" s="5"/>
      <c r="E175" s="5"/>
      <c r="F175" s="5"/>
      <c r="G175" s="5"/>
      <c r="H175" s="5"/>
      <c r="I175" s="5"/>
      <c r="J175" s="6">
        <v>2489</v>
      </c>
      <c r="K175" s="6"/>
      <c r="L175" s="6">
        <v>0</v>
      </c>
      <c r="M175" s="6"/>
      <c r="N175" s="6">
        <v>0</v>
      </c>
      <c r="O175" s="6">
        <v>0</v>
      </c>
      <c r="P175" s="91">
        <v>0</v>
      </c>
      <c r="Q175" s="100"/>
      <c r="R175" s="101"/>
      <c r="S175" s="100"/>
      <c r="T175" s="250"/>
      <c r="U175" s="250"/>
      <c r="V175" s="100"/>
      <c r="W175" s="100"/>
      <c r="X175" s="100"/>
      <c r="Y175" s="100"/>
      <c r="Z175" s="10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76" spans="1:26" x14ac:dyDescent="0.25">
      <c r="A176" s="10">
        <v>3237</v>
      </c>
      <c r="B176" s="5" t="s">
        <v>70</v>
      </c>
      <c r="C176" s="5"/>
      <c r="D176" s="5"/>
      <c r="E176" s="5"/>
      <c r="F176" s="5"/>
      <c r="G176" s="5"/>
      <c r="H176" s="5"/>
      <c r="I176" s="5"/>
      <c r="J176" s="6">
        <v>2489</v>
      </c>
      <c r="K176" s="6"/>
      <c r="L176" s="6">
        <v>0</v>
      </c>
      <c r="M176" s="6"/>
      <c r="N176" s="6">
        <v>0</v>
      </c>
      <c r="O176" s="6">
        <v>0</v>
      </c>
      <c r="P176" s="91">
        <v>0</v>
      </c>
      <c r="Q176" s="100"/>
      <c r="R176" s="101"/>
      <c r="S176" s="100"/>
      <c r="T176" s="250"/>
      <c r="U176" s="250"/>
      <c r="V176" s="100"/>
      <c r="W176" s="100"/>
      <c r="X176" s="100"/>
      <c r="Y176" s="100"/>
      <c r="Z176" s="10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77" spans="1:26" x14ac:dyDescent="0.25">
      <c r="A177" s="66">
        <v>4</v>
      </c>
      <c r="B177" s="67" t="s">
        <v>112</v>
      </c>
      <c r="C177" s="67"/>
      <c r="D177" s="67"/>
      <c r="E177" s="67"/>
      <c r="F177" s="67"/>
      <c r="G177" s="67"/>
      <c r="H177" s="67"/>
      <c r="I177" s="67"/>
      <c r="J177" s="68">
        <f>SUM(J178+J181+J184)</f>
        <v>24885</v>
      </c>
      <c r="K177" s="68">
        <f>SUM(K178+K181+K184)</f>
        <v>0</v>
      </c>
      <c r="L177" s="68">
        <f t="shared" ref="L177:S177" si="151">SUM(L178+L181+L184)</f>
        <v>0</v>
      </c>
      <c r="M177" s="68">
        <f t="shared" si="151"/>
        <v>0</v>
      </c>
      <c r="N177" s="68">
        <f t="shared" si="151"/>
        <v>0</v>
      </c>
      <c r="O177" s="68">
        <f t="shared" si="151"/>
        <v>0</v>
      </c>
      <c r="P177" s="68">
        <f t="shared" si="151"/>
        <v>0</v>
      </c>
      <c r="Q177" s="68">
        <f t="shared" si="151"/>
        <v>0</v>
      </c>
      <c r="R177" s="68">
        <f t="shared" si="151"/>
        <v>0</v>
      </c>
      <c r="S177" s="68">
        <f t="shared" si="151"/>
        <v>0</v>
      </c>
      <c r="T177" s="243"/>
      <c r="U177" s="243"/>
      <c r="V177" s="68">
        <f t="shared" ref="V177:Y177" si="152">SUM(V178+V181+V184)</f>
        <v>0</v>
      </c>
      <c r="W177" s="68">
        <f t="shared" si="152"/>
        <v>0</v>
      </c>
      <c r="X177" s="68">
        <f t="shared" si="152"/>
        <v>0</v>
      </c>
      <c r="Y177" s="68">
        <f t="shared" si="152"/>
        <v>0</v>
      </c>
      <c r="Z177" s="6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78" spans="1:26" s="42" customFormat="1" x14ac:dyDescent="0.25">
      <c r="A178" s="69">
        <v>41</v>
      </c>
      <c r="B178" s="70" t="s">
        <v>86</v>
      </c>
      <c r="C178" s="70"/>
      <c r="D178" s="70"/>
      <c r="E178" s="70"/>
      <c r="F178" s="70"/>
      <c r="G178" s="70"/>
      <c r="H178" s="70"/>
      <c r="I178" s="70"/>
      <c r="J178" s="71">
        <f>SUM(J179)</f>
        <v>7963</v>
      </c>
      <c r="K178" s="71">
        <f>SUM(K179)</f>
        <v>0</v>
      </c>
      <c r="L178" s="71">
        <v>0</v>
      </c>
      <c r="M178" s="71">
        <v>0</v>
      </c>
      <c r="N178" s="71">
        <v>0</v>
      </c>
      <c r="O178" s="71">
        <v>0</v>
      </c>
      <c r="P178" s="71">
        <v>0</v>
      </c>
      <c r="Q178" s="71">
        <v>0</v>
      </c>
      <c r="R178" s="71">
        <v>0</v>
      </c>
      <c r="S178" s="71">
        <v>0</v>
      </c>
      <c r="T178" s="243"/>
      <c r="U178" s="243"/>
      <c r="V178" s="71">
        <v>0</v>
      </c>
      <c r="W178" s="71">
        <v>0</v>
      </c>
      <c r="X178" s="71">
        <v>0</v>
      </c>
      <c r="Y178" s="71">
        <v>0</v>
      </c>
      <c r="Z178" s="7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79" spans="1:26" s="42" customFormat="1" x14ac:dyDescent="0.25">
      <c r="A179" s="69">
        <v>412</v>
      </c>
      <c r="B179" s="70" t="s">
        <v>32</v>
      </c>
      <c r="C179" s="70"/>
      <c r="D179" s="70"/>
      <c r="E179" s="70"/>
      <c r="F179" s="70"/>
      <c r="G179" s="70"/>
      <c r="H179" s="70"/>
      <c r="I179" s="70"/>
      <c r="J179" s="71">
        <f>SUM(J180)</f>
        <v>7963</v>
      </c>
      <c r="K179" s="71">
        <f>SUM(K180)</f>
        <v>0</v>
      </c>
      <c r="L179" s="71">
        <v>0</v>
      </c>
      <c r="M179" s="71">
        <v>0</v>
      </c>
      <c r="N179" s="71">
        <v>0</v>
      </c>
      <c r="O179" s="71">
        <v>0</v>
      </c>
      <c r="P179" s="71">
        <v>0</v>
      </c>
      <c r="Q179" s="71">
        <v>0</v>
      </c>
      <c r="R179" s="71">
        <v>0</v>
      </c>
      <c r="S179" s="71">
        <v>0</v>
      </c>
      <c r="T179" s="243"/>
      <c r="U179" s="243"/>
      <c r="V179" s="71">
        <v>0</v>
      </c>
      <c r="W179" s="71">
        <v>0</v>
      </c>
      <c r="X179" s="71">
        <v>0</v>
      </c>
      <c r="Y179" s="71">
        <v>0</v>
      </c>
      <c r="Z179" s="7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80" spans="1:26" x14ac:dyDescent="0.25">
      <c r="A180" s="10">
        <v>4123</v>
      </c>
      <c r="B180" s="5" t="s">
        <v>85</v>
      </c>
      <c r="C180" s="5"/>
      <c r="D180" s="5"/>
      <c r="E180" s="5"/>
      <c r="F180" s="5"/>
      <c r="G180" s="5"/>
      <c r="H180" s="5"/>
      <c r="I180" s="5"/>
      <c r="J180" s="6">
        <v>7963</v>
      </c>
      <c r="K180" s="6"/>
      <c r="L180" s="6">
        <v>0</v>
      </c>
      <c r="M180" s="6"/>
      <c r="N180" s="6">
        <v>0</v>
      </c>
      <c r="O180" s="6">
        <v>0</v>
      </c>
      <c r="P180" s="91">
        <v>0</v>
      </c>
      <c r="Q180" s="100"/>
      <c r="R180" s="101"/>
      <c r="S180" s="100"/>
      <c r="T180" s="250"/>
      <c r="U180" s="250"/>
      <c r="V180" s="100"/>
      <c r="W180" s="100"/>
      <c r="X180" s="100"/>
      <c r="Y180" s="100"/>
      <c r="Z180" s="10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81" spans="1:26" s="42" customFormat="1" x14ac:dyDescent="0.25">
      <c r="A181" s="69">
        <v>42</v>
      </c>
      <c r="B181" s="70" t="s">
        <v>26</v>
      </c>
      <c r="C181" s="70"/>
      <c r="D181" s="70"/>
      <c r="E181" s="70"/>
      <c r="F181" s="70"/>
      <c r="G181" s="70"/>
      <c r="H181" s="70"/>
      <c r="I181" s="70"/>
      <c r="J181" s="71">
        <f>SUM(J182)</f>
        <v>3733</v>
      </c>
      <c r="K181" s="71">
        <f>SUM(K182)</f>
        <v>0</v>
      </c>
      <c r="L181" s="71">
        <v>0</v>
      </c>
      <c r="M181" s="71">
        <v>0</v>
      </c>
      <c r="N181" s="71">
        <v>0</v>
      </c>
      <c r="O181" s="71">
        <v>0</v>
      </c>
      <c r="P181" s="71">
        <v>0</v>
      </c>
      <c r="Q181" s="71">
        <v>0</v>
      </c>
      <c r="R181" s="71">
        <v>0</v>
      </c>
      <c r="S181" s="71">
        <v>0</v>
      </c>
      <c r="T181" s="243"/>
      <c r="U181" s="243"/>
      <c r="V181" s="71">
        <v>0</v>
      </c>
      <c r="W181" s="71">
        <v>0</v>
      </c>
      <c r="X181" s="71">
        <v>0</v>
      </c>
      <c r="Y181" s="71">
        <v>0</v>
      </c>
      <c r="Z181" s="7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82" spans="1:26" s="42" customFormat="1" x14ac:dyDescent="0.25">
      <c r="A182" s="69">
        <v>422</v>
      </c>
      <c r="B182" s="70" t="s">
        <v>25</v>
      </c>
      <c r="C182" s="70"/>
      <c r="D182" s="70"/>
      <c r="E182" s="70"/>
      <c r="F182" s="70"/>
      <c r="G182" s="70"/>
      <c r="H182" s="70"/>
      <c r="I182" s="70"/>
      <c r="J182" s="71">
        <f>SUM(J183)</f>
        <v>3733</v>
      </c>
      <c r="K182" s="71">
        <f>SUM(K183)</f>
        <v>0</v>
      </c>
      <c r="L182" s="71">
        <v>0</v>
      </c>
      <c r="M182" s="71">
        <v>0</v>
      </c>
      <c r="N182" s="71">
        <v>0</v>
      </c>
      <c r="O182" s="71">
        <v>0</v>
      </c>
      <c r="P182" s="71">
        <v>0</v>
      </c>
      <c r="Q182" s="71">
        <v>0</v>
      </c>
      <c r="R182" s="71">
        <v>0</v>
      </c>
      <c r="S182" s="71">
        <v>0</v>
      </c>
      <c r="T182" s="243"/>
      <c r="U182" s="243"/>
      <c r="V182" s="71">
        <v>0</v>
      </c>
      <c r="W182" s="71">
        <v>0</v>
      </c>
      <c r="X182" s="71">
        <v>0</v>
      </c>
      <c r="Y182" s="71">
        <v>0</v>
      </c>
      <c r="Z182" s="7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83" spans="1:26" x14ac:dyDescent="0.25">
      <c r="A183" s="10">
        <v>4221</v>
      </c>
      <c r="B183" s="5" t="s">
        <v>56</v>
      </c>
      <c r="C183" s="5"/>
      <c r="D183" s="5"/>
      <c r="E183" s="5"/>
      <c r="F183" s="5"/>
      <c r="G183" s="5"/>
      <c r="H183" s="5"/>
      <c r="I183" s="5"/>
      <c r="J183" s="6">
        <v>3733</v>
      </c>
      <c r="K183" s="6"/>
      <c r="L183" s="6">
        <v>0</v>
      </c>
      <c r="M183" s="6"/>
      <c r="N183" s="6">
        <v>0</v>
      </c>
      <c r="O183" s="6">
        <v>0</v>
      </c>
      <c r="P183" s="91">
        <v>0</v>
      </c>
      <c r="Q183" s="100"/>
      <c r="R183" s="101"/>
      <c r="S183" s="100"/>
      <c r="T183" s="250"/>
      <c r="U183" s="250"/>
      <c r="V183" s="100"/>
      <c r="W183" s="100"/>
      <c r="X183" s="100"/>
      <c r="Y183" s="100"/>
      <c r="Z183" s="10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84" spans="1:26" s="42" customFormat="1" x14ac:dyDescent="0.25">
      <c r="A184" s="69">
        <v>45</v>
      </c>
      <c r="B184" s="70" t="s">
        <v>88</v>
      </c>
      <c r="C184" s="70"/>
      <c r="D184" s="70"/>
      <c r="E184" s="70"/>
      <c r="F184" s="70"/>
      <c r="G184" s="70"/>
      <c r="H184" s="70"/>
      <c r="I184" s="70"/>
      <c r="J184" s="71">
        <f>SUM(J185)</f>
        <v>13189</v>
      </c>
      <c r="K184" s="71">
        <f>SUM(K185)</f>
        <v>0</v>
      </c>
      <c r="L184" s="71">
        <v>0</v>
      </c>
      <c r="M184" s="71">
        <v>0</v>
      </c>
      <c r="N184" s="71">
        <v>0</v>
      </c>
      <c r="O184" s="71">
        <v>0</v>
      </c>
      <c r="P184" s="71">
        <v>0</v>
      </c>
      <c r="Q184" s="71">
        <v>0</v>
      </c>
      <c r="R184" s="71">
        <v>0</v>
      </c>
      <c r="S184" s="71">
        <v>0</v>
      </c>
      <c r="T184" s="243"/>
      <c r="U184" s="243"/>
      <c r="V184" s="71">
        <v>0</v>
      </c>
      <c r="W184" s="71">
        <v>0</v>
      </c>
      <c r="X184" s="71">
        <v>0</v>
      </c>
      <c r="Y184" s="71">
        <v>0</v>
      </c>
      <c r="Z184" s="7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85" spans="1:26" s="42" customFormat="1" x14ac:dyDescent="0.25">
      <c r="A185" s="69">
        <v>452</v>
      </c>
      <c r="B185" s="70" t="s">
        <v>87</v>
      </c>
      <c r="C185" s="70"/>
      <c r="D185" s="70"/>
      <c r="E185" s="70"/>
      <c r="F185" s="70"/>
      <c r="G185" s="70"/>
      <c r="H185" s="70"/>
      <c r="I185" s="70"/>
      <c r="J185" s="71">
        <f>SUM(J186)</f>
        <v>13189</v>
      </c>
      <c r="K185" s="71">
        <f>SUM(K186)</f>
        <v>0</v>
      </c>
      <c r="L185" s="71">
        <v>0</v>
      </c>
      <c r="M185" s="71">
        <v>0</v>
      </c>
      <c r="N185" s="71">
        <v>0</v>
      </c>
      <c r="O185" s="71">
        <v>0</v>
      </c>
      <c r="P185" s="71">
        <v>0</v>
      </c>
      <c r="Q185" s="71">
        <v>0</v>
      </c>
      <c r="R185" s="71">
        <v>0</v>
      </c>
      <c r="S185" s="71">
        <v>0</v>
      </c>
      <c r="T185" s="243"/>
      <c r="U185" s="243"/>
      <c r="V185" s="71">
        <v>0</v>
      </c>
      <c r="W185" s="71">
        <v>0</v>
      </c>
      <c r="X185" s="71">
        <v>0</v>
      </c>
      <c r="Y185" s="71">
        <v>0</v>
      </c>
      <c r="Z185" s="7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86" spans="1:26" x14ac:dyDescent="0.25">
      <c r="A186" s="10">
        <v>4521</v>
      </c>
      <c r="B186" s="5" t="s">
        <v>87</v>
      </c>
      <c r="C186" s="5"/>
      <c r="D186" s="5"/>
      <c r="E186" s="5"/>
      <c r="F186" s="5"/>
      <c r="G186" s="5"/>
      <c r="H186" s="5"/>
      <c r="I186" s="5"/>
      <c r="J186" s="6">
        <v>13189</v>
      </c>
      <c r="K186" s="6"/>
      <c r="L186" s="6">
        <v>0</v>
      </c>
      <c r="M186" s="6"/>
      <c r="N186" s="6">
        <v>0</v>
      </c>
      <c r="O186" s="6">
        <v>0</v>
      </c>
      <c r="P186" s="91">
        <v>0</v>
      </c>
      <c r="Q186" s="100"/>
      <c r="R186" s="101"/>
      <c r="S186" s="100"/>
      <c r="T186" s="250"/>
      <c r="U186" s="250"/>
      <c r="V186" s="100"/>
      <c r="W186" s="100"/>
      <c r="X186" s="100"/>
      <c r="Y186" s="100"/>
      <c r="Z186" s="10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87" spans="1:26" s="42" customFormat="1" ht="48" x14ac:dyDescent="0.25">
      <c r="A187" s="53" t="s">
        <v>89</v>
      </c>
      <c r="B187" s="24" t="s">
        <v>90</v>
      </c>
      <c r="C187" s="24" t="s">
        <v>147</v>
      </c>
      <c r="D187" s="24" t="s">
        <v>120</v>
      </c>
      <c r="E187" s="24" t="s">
        <v>123</v>
      </c>
      <c r="F187" s="24" t="s">
        <v>297</v>
      </c>
      <c r="G187" s="24" t="s">
        <v>298</v>
      </c>
      <c r="H187" s="24"/>
      <c r="I187" s="24"/>
      <c r="J187" s="25">
        <f>SUM(J189+J194+J201+J204+J207)</f>
        <v>368672</v>
      </c>
      <c r="K187" s="25">
        <f>SUM(K189+K194+K201+K204+K207)</f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2"/>
      <c r="U187" s="252"/>
      <c r="V187" s="25">
        <v>0</v>
      </c>
      <c r="W187" s="25">
        <v>0</v>
      </c>
      <c r="X187" s="25">
        <v>0</v>
      </c>
      <c r="Y187" s="25">
        <v>0</v>
      </c>
      <c r="Z187" s="25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88" spans="1:26" s="42" customFormat="1" x14ac:dyDescent="0.25">
      <c r="A188" s="66">
        <v>3</v>
      </c>
      <c r="B188" s="67" t="s">
        <v>113</v>
      </c>
      <c r="C188" s="67"/>
      <c r="D188" s="67"/>
      <c r="E188" s="67"/>
      <c r="F188" s="67"/>
      <c r="G188" s="67"/>
      <c r="H188" s="67"/>
      <c r="I188" s="67"/>
      <c r="J188" s="68">
        <f>SUM(J189+J194)</f>
        <v>227653</v>
      </c>
      <c r="K188" s="68">
        <f>SUM(K189+K194)</f>
        <v>0</v>
      </c>
      <c r="L188" s="68">
        <f t="shared" ref="L188:S188" si="153">SUM(L189+L194)</f>
        <v>0</v>
      </c>
      <c r="M188" s="68">
        <f t="shared" si="153"/>
        <v>0</v>
      </c>
      <c r="N188" s="68">
        <f t="shared" si="153"/>
        <v>0</v>
      </c>
      <c r="O188" s="68">
        <f t="shared" si="153"/>
        <v>0</v>
      </c>
      <c r="P188" s="68">
        <f t="shared" si="153"/>
        <v>0</v>
      </c>
      <c r="Q188" s="68">
        <f t="shared" si="153"/>
        <v>0</v>
      </c>
      <c r="R188" s="68">
        <f t="shared" si="153"/>
        <v>0</v>
      </c>
      <c r="S188" s="68">
        <f t="shared" si="153"/>
        <v>0</v>
      </c>
      <c r="T188" s="243"/>
      <c r="U188" s="243"/>
      <c r="V188" s="68">
        <f t="shared" ref="V188:Y188" si="154">SUM(V189+V194)</f>
        <v>0</v>
      </c>
      <c r="W188" s="68">
        <f t="shared" si="154"/>
        <v>0</v>
      </c>
      <c r="X188" s="68">
        <f t="shared" si="154"/>
        <v>0</v>
      </c>
      <c r="Y188" s="68">
        <f t="shared" si="154"/>
        <v>0</v>
      </c>
      <c r="Z188" s="6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89" spans="1:26" s="42" customFormat="1" x14ac:dyDescent="0.25">
      <c r="A189" s="69">
        <v>31</v>
      </c>
      <c r="B189" s="70" t="s">
        <v>11</v>
      </c>
      <c r="C189" s="70"/>
      <c r="D189" s="70"/>
      <c r="E189" s="70"/>
      <c r="F189" s="70"/>
      <c r="G189" s="70"/>
      <c r="H189" s="70"/>
      <c r="I189" s="70"/>
      <c r="J189" s="71">
        <f>SUM(J190+J192)</f>
        <v>67131</v>
      </c>
      <c r="K189" s="71">
        <f>SUM(K190+K192)</f>
        <v>0</v>
      </c>
      <c r="L189" s="71">
        <v>0</v>
      </c>
      <c r="M189" s="71">
        <v>0</v>
      </c>
      <c r="N189" s="71">
        <v>0</v>
      </c>
      <c r="O189" s="71">
        <v>0</v>
      </c>
      <c r="P189" s="71">
        <v>0</v>
      </c>
      <c r="Q189" s="71">
        <v>0</v>
      </c>
      <c r="R189" s="71">
        <v>0</v>
      </c>
      <c r="S189" s="71">
        <v>0</v>
      </c>
      <c r="T189" s="243"/>
      <c r="U189" s="243"/>
      <c r="V189" s="71">
        <v>0</v>
      </c>
      <c r="W189" s="71">
        <v>0</v>
      </c>
      <c r="X189" s="71">
        <v>0</v>
      </c>
      <c r="Y189" s="71">
        <v>0</v>
      </c>
      <c r="Z189" s="7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90" spans="1:26" s="42" customFormat="1" x14ac:dyDescent="0.25">
      <c r="A190" s="69">
        <v>311</v>
      </c>
      <c r="B190" s="70" t="s">
        <v>8</v>
      </c>
      <c r="C190" s="70"/>
      <c r="D190" s="70"/>
      <c r="E190" s="70"/>
      <c r="F190" s="70"/>
      <c r="G190" s="70"/>
      <c r="H190" s="70"/>
      <c r="I190" s="70"/>
      <c r="J190" s="71">
        <f>SUM(J191)</f>
        <v>56054</v>
      </c>
      <c r="K190" s="71">
        <f>SUM(K191)</f>
        <v>0</v>
      </c>
      <c r="L190" s="71">
        <v>0</v>
      </c>
      <c r="M190" s="71">
        <v>0</v>
      </c>
      <c r="N190" s="71">
        <v>0</v>
      </c>
      <c r="O190" s="71">
        <v>0</v>
      </c>
      <c r="P190" s="71">
        <v>0</v>
      </c>
      <c r="Q190" s="71">
        <v>0</v>
      </c>
      <c r="R190" s="71">
        <v>0</v>
      </c>
      <c r="S190" s="71">
        <v>0</v>
      </c>
      <c r="T190" s="243"/>
      <c r="U190" s="243"/>
      <c r="V190" s="71">
        <v>0</v>
      </c>
      <c r="W190" s="71">
        <v>0</v>
      </c>
      <c r="X190" s="71">
        <v>0</v>
      </c>
      <c r="Y190" s="71">
        <v>0</v>
      </c>
      <c r="Z190" s="7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91" spans="1:26" x14ac:dyDescent="0.25">
      <c r="A191" s="10">
        <v>3111</v>
      </c>
      <c r="B191" s="5" t="s">
        <v>82</v>
      </c>
      <c r="C191" s="5"/>
      <c r="D191" s="5"/>
      <c r="E191" s="5"/>
      <c r="F191" s="5"/>
      <c r="G191" s="5"/>
      <c r="H191" s="5"/>
      <c r="I191" s="5"/>
      <c r="J191" s="6">
        <v>56054</v>
      </c>
      <c r="K191" s="6"/>
      <c r="L191" s="6">
        <v>0</v>
      </c>
      <c r="M191" s="6"/>
      <c r="N191" s="6">
        <v>0</v>
      </c>
      <c r="O191" s="6">
        <v>0</v>
      </c>
      <c r="P191" s="91">
        <v>0</v>
      </c>
      <c r="Q191" s="100"/>
      <c r="R191" s="101"/>
      <c r="S191" s="100"/>
      <c r="T191" s="250"/>
      <c r="U191" s="250"/>
      <c r="V191" s="100"/>
      <c r="W191" s="100"/>
      <c r="X191" s="100"/>
      <c r="Y191" s="100"/>
      <c r="Z191" s="10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92" spans="1:26" s="42" customFormat="1" x14ac:dyDescent="0.25">
      <c r="A192" s="69">
        <v>313</v>
      </c>
      <c r="B192" s="70" t="s">
        <v>74</v>
      </c>
      <c r="C192" s="70"/>
      <c r="D192" s="70"/>
      <c r="E192" s="70"/>
      <c r="F192" s="70"/>
      <c r="G192" s="70"/>
      <c r="H192" s="70"/>
      <c r="I192" s="70"/>
      <c r="J192" s="71">
        <f>SUM(J193)</f>
        <v>11077</v>
      </c>
      <c r="K192" s="71">
        <f>SUM(K193)</f>
        <v>0</v>
      </c>
      <c r="L192" s="71">
        <v>0</v>
      </c>
      <c r="M192" s="71">
        <v>0</v>
      </c>
      <c r="N192" s="71">
        <v>0</v>
      </c>
      <c r="O192" s="71">
        <v>0</v>
      </c>
      <c r="P192" s="71">
        <v>0</v>
      </c>
      <c r="Q192" s="71">
        <v>0</v>
      </c>
      <c r="R192" s="71">
        <v>0</v>
      </c>
      <c r="S192" s="71">
        <v>0</v>
      </c>
      <c r="T192" s="243"/>
      <c r="U192" s="243"/>
      <c r="V192" s="71">
        <v>0</v>
      </c>
      <c r="W192" s="71">
        <v>0</v>
      </c>
      <c r="X192" s="71">
        <v>0</v>
      </c>
      <c r="Y192" s="71">
        <v>0</v>
      </c>
      <c r="Z192" s="7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93" spans="1:26" x14ac:dyDescent="0.25">
      <c r="A193" s="10">
        <v>3132</v>
      </c>
      <c r="B193" s="5" t="s">
        <v>73</v>
      </c>
      <c r="C193" s="5"/>
      <c r="D193" s="5"/>
      <c r="E193" s="5"/>
      <c r="F193" s="5"/>
      <c r="G193" s="5"/>
      <c r="H193" s="5"/>
      <c r="I193" s="5"/>
      <c r="J193" s="6">
        <v>11077</v>
      </c>
      <c r="K193" s="6"/>
      <c r="L193" s="6">
        <v>0</v>
      </c>
      <c r="M193" s="6"/>
      <c r="N193" s="6">
        <v>0</v>
      </c>
      <c r="O193" s="6">
        <v>0</v>
      </c>
      <c r="P193" s="91">
        <v>0</v>
      </c>
      <c r="Q193" s="100"/>
      <c r="R193" s="101"/>
      <c r="S193" s="100"/>
      <c r="T193" s="250"/>
      <c r="U193" s="250"/>
      <c r="V193" s="100"/>
      <c r="W193" s="100"/>
      <c r="X193" s="100"/>
      <c r="Y193" s="100"/>
      <c r="Z193" s="10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94" spans="1:26" x14ac:dyDescent="0.25">
      <c r="A194" s="69">
        <v>32</v>
      </c>
      <c r="B194" s="70" t="s">
        <v>21</v>
      </c>
      <c r="C194" s="70"/>
      <c r="D194" s="70"/>
      <c r="E194" s="70"/>
      <c r="F194" s="70"/>
      <c r="G194" s="70"/>
      <c r="H194" s="70"/>
      <c r="I194" s="70"/>
      <c r="J194" s="71">
        <f>SUM(J195+J197)</f>
        <v>160522</v>
      </c>
      <c r="K194" s="71">
        <f>SUM(K195+K197)</f>
        <v>0</v>
      </c>
      <c r="L194" s="71">
        <v>0</v>
      </c>
      <c r="M194" s="71">
        <v>0</v>
      </c>
      <c r="N194" s="71">
        <v>0</v>
      </c>
      <c r="O194" s="71">
        <v>0</v>
      </c>
      <c r="P194" s="71">
        <v>0</v>
      </c>
      <c r="Q194" s="71">
        <v>0</v>
      </c>
      <c r="R194" s="71">
        <v>0</v>
      </c>
      <c r="S194" s="71">
        <v>0</v>
      </c>
      <c r="T194" s="243"/>
      <c r="U194" s="243"/>
      <c r="V194" s="71">
        <v>0</v>
      </c>
      <c r="W194" s="71">
        <v>0</v>
      </c>
      <c r="X194" s="71">
        <v>0</v>
      </c>
      <c r="Y194" s="71">
        <v>0</v>
      </c>
      <c r="Z194" s="7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95" spans="1:26" x14ac:dyDescent="0.25">
      <c r="A195" s="69">
        <v>321</v>
      </c>
      <c r="B195" s="70" t="s">
        <v>84</v>
      </c>
      <c r="C195" s="70"/>
      <c r="D195" s="70"/>
      <c r="E195" s="70"/>
      <c r="F195" s="70"/>
      <c r="G195" s="70"/>
      <c r="H195" s="70"/>
      <c r="I195" s="70"/>
      <c r="J195" s="71">
        <f>SUM(J196)</f>
        <v>132318</v>
      </c>
      <c r="K195" s="71">
        <f>SUM(K196)</f>
        <v>0</v>
      </c>
      <c r="L195" s="71">
        <v>0</v>
      </c>
      <c r="M195" s="71">
        <v>0</v>
      </c>
      <c r="N195" s="71">
        <v>0</v>
      </c>
      <c r="O195" s="71">
        <v>0</v>
      </c>
      <c r="P195" s="71">
        <v>0</v>
      </c>
      <c r="Q195" s="71">
        <v>0</v>
      </c>
      <c r="R195" s="71">
        <v>0</v>
      </c>
      <c r="S195" s="71">
        <v>0</v>
      </c>
      <c r="T195" s="243"/>
      <c r="U195" s="243"/>
      <c r="V195" s="71">
        <v>0</v>
      </c>
      <c r="W195" s="71">
        <v>0</v>
      </c>
      <c r="X195" s="71">
        <v>0</v>
      </c>
      <c r="Y195" s="71">
        <v>0</v>
      </c>
      <c r="Z195" s="7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96" spans="1:26" x14ac:dyDescent="0.25">
      <c r="A196" s="10">
        <v>3213</v>
      </c>
      <c r="B196" s="5" t="s">
        <v>83</v>
      </c>
      <c r="C196" s="5"/>
      <c r="D196" s="5"/>
      <c r="E196" s="5"/>
      <c r="F196" s="5"/>
      <c r="G196" s="5"/>
      <c r="H196" s="5"/>
      <c r="I196" s="5"/>
      <c r="J196" s="6">
        <v>132318</v>
      </c>
      <c r="K196" s="6"/>
      <c r="L196" s="6">
        <v>0</v>
      </c>
      <c r="M196" s="6"/>
      <c r="N196" s="6">
        <v>0</v>
      </c>
      <c r="O196" s="6">
        <v>0</v>
      </c>
      <c r="P196" s="91">
        <v>0</v>
      </c>
      <c r="Q196" s="100"/>
      <c r="R196" s="101"/>
      <c r="S196" s="100"/>
      <c r="T196" s="250"/>
      <c r="U196" s="250"/>
      <c r="V196" s="100"/>
      <c r="W196" s="100"/>
      <c r="X196" s="100"/>
      <c r="Y196" s="100"/>
      <c r="Z196" s="10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97" spans="1:26" x14ac:dyDescent="0.25">
      <c r="A197" s="69">
        <v>323</v>
      </c>
      <c r="B197" s="70" t="s">
        <v>17</v>
      </c>
      <c r="C197" s="70"/>
      <c r="D197" s="70"/>
      <c r="E197" s="70"/>
      <c r="F197" s="70"/>
      <c r="G197" s="70"/>
      <c r="H197" s="70"/>
      <c r="I197" s="70"/>
      <c r="J197" s="71">
        <f>SUM(J198:J199)</f>
        <v>28204</v>
      </c>
      <c r="K197" s="71">
        <f>SUM(K198:K199)</f>
        <v>0</v>
      </c>
      <c r="L197" s="71">
        <v>0</v>
      </c>
      <c r="M197" s="71">
        <v>0</v>
      </c>
      <c r="N197" s="71">
        <v>0</v>
      </c>
      <c r="O197" s="71">
        <v>0</v>
      </c>
      <c r="P197" s="71">
        <v>0</v>
      </c>
      <c r="Q197" s="71">
        <v>0</v>
      </c>
      <c r="R197" s="71">
        <v>0</v>
      </c>
      <c r="S197" s="71">
        <v>0</v>
      </c>
      <c r="T197" s="243"/>
      <c r="U197" s="243"/>
      <c r="V197" s="71">
        <v>0</v>
      </c>
      <c r="W197" s="71">
        <v>0</v>
      </c>
      <c r="X197" s="71">
        <v>0</v>
      </c>
      <c r="Y197" s="71">
        <v>0</v>
      </c>
      <c r="Z197" s="7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98" spans="1:26" x14ac:dyDescent="0.25">
      <c r="A198" s="10">
        <v>3233</v>
      </c>
      <c r="B198" s="5" t="s">
        <v>48</v>
      </c>
      <c r="C198" s="5"/>
      <c r="D198" s="5"/>
      <c r="E198" s="5"/>
      <c r="F198" s="5"/>
      <c r="G198" s="5"/>
      <c r="H198" s="5"/>
      <c r="I198" s="5"/>
      <c r="J198" s="6">
        <v>14102</v>
      </c>
      <c r="K198" s="6"/>
      <c r="L198" s="6">
        <v>0</v>
      </c>
      <c r="M198" s="6"/>
      <c r="N198" s="6">
        <v>0</v>
      </c>
      <c r="O198" s="6">
        <v>0</v>
      </c>
      <c r="P198" s="91">
        <v>0</v>
      </c>
      <c r="Q198" s="100"/>
      <c r="R198" s="101"/>
      <c r="S198" s="100"/>
      <c r="T198" s="250"/>
      <c r="U198" s="250"/>
      <c r="V198" s="100"/>
      <c r="W198" s="100"/>
      <c r="X198" s="100"/>
      <c r="Y198" s="100"/>
      <c r="Z198" s="10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199" spans="1:26" x14ac:dyDescent="0.25">
      <c r="A199" s="10">
        <v>3237</v>
      </c>
      <c r="B199" s="5" t="s">
        <v>70</v>
      </c>
      <c r="C199" s="5"/>
      <c r="D199" s="5"/>
      <c r="E199" s="5"/>
      <c r="F199" s="5"/>
      <c r="G199" s="5"/>
      <c r="H199" s="5"/>
      <c r="I199" s="5"/>
      <c r="J199" s="6">
        <v>14102</v>
      </c>
      <c r="K199" s="6"/>
      <c r="L199" s="6">
        <v>0</v>
      </c>
      <c r="M199" s="6"/>
      <c r="N199" s="6">
        <v>0</v>
      </c>
      <c r="O199" s="6">
        <v>0</v>
      </c>
      <c r="P199" s="91">
        <v>0</v>
      </c>
      <c r="Q199" s="100"/>
      <c r="R199" s="101"/>
      <c r="S199" s="100"/>
      <c r="T199" s="250"/>
      <c r="U199" s="250"/>
      <c r="V199" s="100"/>
      <c r="W199" s="100"/>
      <c r="X199" s="100"/>
      <c r="Y199" s="100"/>
      <c r="Z199" s="10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00" spans="1:26" x14ac:dyDescent="0.25">
      <c r="A200" s="66">
        <v>4</v>
      </c>
      <c r="B200" s="67" t="s">
        <v>112</v>
      </c>
      <c r="C200" s="67"/>
      <c r="D200" s="67"/>
      <c r="E200" s="67"/>
      <c r="F200" s="67"/>
      <c r="G200" s="67"/>
      <c r="H200" s="67"/>
      <c r="I200" s="67"/>
      <c r="J200" s="68">
        <f>SUM(J201+J204+J207)</f>
        <v>141019</v>
      </c>
      <c r="K200" s="68">
        <f>SUM(K201+K204+K207)</f>
        <v>0</v>
      </c>
      <c r="L200" s="68">
        <f t="shared" ref="L200:S200" si="155">SUM(L201+L204+L207)</f>
        <v>0</v>
      </c>
      <c r="M200" s="68">
        <f t="shared" si="155"/>
        <v>0</v>
      </c>
      <c r="N200" s="68">
        <f t="shared" si="155"/>
        <v>0</v>
      </c>
      <c r="O200" s="68">
        <f t="shared" si="155"/>
        <v>0</v>
      </c>
      <c r="P200" s="68">
        <f t="shared" si="155"/>
        <v>0</v>
      </c>
      <c r="Q200" s="68">
        <f t="shared" si="155"/>
        <v>0</v>
      </c>
      <c r="R200" s="68">
        <f t="shared" si="155"/>
        <v>0</v>
      </c>
      <c r="S200" s="68">
        <f t="shared" si="155"/>
        <v>0</v>
      </c>
      <c r="T200" s="243"/>
      <c r="U200" s="243"/>
      <c r="V200" s="68">
        <f t="shared" ref="V200:Y200" si="156">SUM(V201+V204+V207)</f>
        <v>0</v>
      </c>
      <c r="W200" s="68">
        <f t="shared" si="156"/>
        <v>0</v>
      </c>
      <c r="X200" s="68">
        <f t="shared" si="156"/>
        <v>0</v>
      </c>
      <c r="Y200" s="68">
        <f t="shared" si="156"/>
        <v>0</v>
      </c>
      <c r="Z200" s="6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01" spans="1:26" x14ac:dyDescent="0.25">
      <c r="A201" s="69">
        <v>41</v>
      </c>
      <c r="B201" s="70" t="s">
        <v>86</v>
      </c>
      <c r="C201" s="70"/>
      <c r="D201" s="70"/>
      <c r="E201" s="70"/>
      <c r="F201" s="70"/>
      <c r="G201" s="70"/>
      <c r="H201" s="70"/>
      <c r="I201" s="70"/>
      <c r="J201" s="71">
        <f>SUM(J202)</f>
        <v>45126</v>
      </c>
      <c r="K201" s="71">
        <f>SUM(K202)</f>
        <v>0</v>
      </c>
      <c r="L201" s="71">
        <v>0</v>
      </c>
      <c r="M201" s="71">
        <v>0</v>
      </c>
      <c r="N201" s="71">
        <v>0</v>
      </c>
      <c r="O201" s="71">
        <v>0</v>
      </c>
      <c r="P201" s="71">
        <v>0</v>
      </c>
      <c r="Q201" s="71">
        <v>0</v>
      </c>
      <c r="R201" s="71">
        <v>0</v>
      </c>
      <c r="S201" s="71">
        <v>0</v>
      </c>
      <c r="T201" s="243"/>
      <c r="U201" s="243"/>
      <c r="V201" s="71">
        <v>0</v>
      </c>
      <c r="W201" s="71">
        <v>0</v>
      </c>
      <c r="X201" s="71">
        <v>0</v>
      </c>
      <c r="Y201" s="71">
        <v>0</v>
      </c>
      <c r="Z201" s="7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02" spans="1:26" x14ac:dyDescent="0.25">
      <c r="A202" s="69">
        <v>412</v>
      </c>
      <c r="B202" s="70" t="s">
        <v>32</v>
      </c>
      <c r="C202" s="70"/>
      <c r="D202" s="70"/>
      <c r="E202" s="70"/>
      <c r="F202" s="70"/>
      <c r="G202" s="70"/>
      <c r="H202" s="70"/>
      <c r="I202" s="70"/>
      <c r="J202" s="71">
        <f>SUM(J203)</f>
        <v>45126</v>
      </c>
      <c r="K202" s="71">
        <f>SUM(K203)</f>
        <v>0</v>
      </c>
      <c r="L202" s="71">
        <v>0</v>
      </c>
      <c r="M202" s="71">
        <v>0</v>
      </c>
      <c r="N202" s="71">
        <v>0</v>
      </c>
      <c r="O202" s="71">
        <v>0</v>
      </c>
      <c r="P202" s="71">
        <v>0</v>
      </c>
      <c r="Q202" s="71">
        <v>0</v>
      </c>
      <c r="R202" s="71">
        <v>0</v>
      </c>
      <c r="S202" s="71">
        <v>0</v>
      </c>
      <c r="T202" s="243"/>
      <c r="U202" s="243"/>
      <c r="V202" s="71">
        <v>0</v>
      </c>
      <c r="W202" s="71">
        <v>0</v>
      </c>
      <c r="X202" s="71">
        <v>0</v>
      </c>
      <c r="Y202" s="71">
        <v>0</v>
      </c>
      <c r="Z202" s="7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03" spans="1:26" x14ac:dyDescent="0.25">
      <c r="A203" s="10">
        <v>4123</v>
      </c>
      <c r="B203" s="5" t="s">
        <v>85</v>
      </c>
      <c r="C203" s="5"/>
      <c r="D203" s="5"/>
      <c r="E203" s="5"/>
      <c r="F203" s="5"/>
      <c r="G203" s="5"/>
      <c r="H203" s="5"/>
      <c r="I203" s="5"/>
      <c r="J203" s="6">
        <v>45126</v>
      </c>
      <c r="K203" s="6"/>
      <c r="L203" s="6">
        <v>0</v>
      </c>
      <c r="M203" s="6"/>
      <c r="N203" s="6">
        <v>0</v>
      </c>
      <c r="O203" s="6">
        <v>0</v>
      </c>
      <c r="P203" s="91">
        <v>0</v>
      </c>
      <c r="Q203" s="100"/>
      <c r="R203" s="101"/>
      <c r="S203" s="100"/>
      <c r="T203" s="250"/>
      <c r="U203" s="250"/>
      <c r="V203" s="100"/>
      <c r="W203" s="100"/>
      <c r="X203" s="100"/>
      <c r="Y203" s="100"/>
      <c r="Z203" s="10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04" spans="1:26" x14ac:dyDescent="0.25">
      <c r="A204" s="69">
        <v>42</v>
      </c>
      <c r="B204" s="70" t="s">
        <v>26</v>
      </c>
      <c r="C204" s="70"/>
      <c r="D204" s="70"/>
      <c r="E204" s="70"/>
      <c r="F204" s="70"/>
      <c r="G204" s="70"/>
      <c r="H204" s="70"/>
      <c r="I204" s="70"/>
      <c r="J204" s="71">
        <f>SUM(J205)</f>
        <v>21153</v>
      </c>
      <c r="K204" s="71">
        <f>SUM(K205)</f>
        <v>0</v>
      </c>
      <c r="L204" s="71">
        <v>0</v>
      </c>
      <c r="M204" s="71">
        <v>0</v>
      </c>
      <c r="N204" s="71">
        <v>0</v>
      </c>
      <c r="O204" s="71">
        <v>0</v>
      </c>
      <c r="P204" s="71">
        <v>0</v>
      </c>
      <c r="Q204" s="71">
        <v>0</v>
      </c>
      <c r="R204" s="71">
        <v>0</v>
      </c>
      <c r="S204" s="71">
        <v>0</v>
      </c>
      <c r="T204" s="243"/>
      <c r="U204" s="243"/>
      <c r="V204" s="71">
        <v>0</v>
      </c>
      <c r="W204" s="71">
        <v>0</v>
      </c>
      <c r="X204" s="71">
        <v>0</v>
      </c>
      <c r="Y204" s="71">
        <v>0</v>
      </c>
      <c r="Z204" s="7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05" spans="1:26" x14ac:dyDescent="0.25">
      <c r="A205" s="69">
        <v>422</v>
      </c>
      <c r="B205" s="70" t="s">
        <v>25</v>
      </c>
      <c r="C205" s="70"/>
      <c r="D205" s="70"/>
      <c r="E205" s="70"/>
      <c r="F205" s="70"/>
      <c r="G205" s="70"/>
      <c r="H205" s="70"/>
      <c r="I205" s="70"/>
      <c r="J205" s="71">
        <f>SUM(J206)</f>
        <v>21153</v>
      </c>
      <c r="K205" s="71">
        <f>SUM(K206)</f>
        <v>0</v>
      </c>
      <c r="L205" s="71">
        <v>0</v>
      </c>
      <c r="M205" s="71">
        <v>0</v>
      </c>
      <c r="N205" s="71">
        <v>0</v>
      </c>
      <c r="O205" s="71">
        <v>0</v>
      </c>
      <c r="P205" s="71">
        <v>0</v>
      </c>
      <c r="Q205" s="71">
        <v>0</v>
      </c>
      <c r="R205" s="71">
        <v>0</v>
      </c>
      <c r="S205" s="71">
        <v>0</v>
      </c>
      <c r="T205" s="243"/>
      <c r="U205" s="243"/>
      <c r="V205" s="71">
        <v>0</v>
      </c>
      <c r="W205" s="71">
        <v>0</v>
      </c>
      <c r="X205" s="71">
        <v>0</v>
      </c>
      <c r="Y205" s="71">
        <v>0</v>
      </c>
      <c r="Z205" s="7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06" spans="1:26" x14ac:dyDescent="0.25">
      <c r="A206" s="10">
        <v>4221</v>
      </c>
      <c r="B206" s="5" t="s">
        <v>56</v>
      </c>
      <c r="C206" s="5"/>
      <c r="D206" s="5"/>
      <c r="E206" s="5"/>
      <c r="F206" s="5"/>
      <c r="G206" s="5"/>
      <c r="H206" s="5"/>
      <c r="I206" s="5"/>
      <c r="J206" s="6">
        <v>21153</v>
      </c>
      <c r="K206" s="6"/>
      <c r="L206" s="6">
        <v>0</v>
      </c>
      <c r="M206" s="6"/>
      <c r="N206" s="6">
        <v>0</v>
      </c>
      <c r="O206" s="6">
        <v>0</v>
      </c>
      <c r="P206" s="91">
        <v>0</v>
      </c>
      <c r="Q206" s="100"/>
      <c r="R206" s="101"/>
      <c r="S206" s="100"/>
      <c r="T206" s="250"/>
      <c r="U206" s="250"/>
      <c r="V206" s="100"/>
      <c r="W206" s="100"/>
      <c r="X206" s="100"/>
      <c r="Y206" s="100"/>
      <c r="Z206" s="10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07" spans="1:26" x14ac:dyDescent="0.25">
      <c r="A207" s="69">
        <v>45</v>
      </c>
      <c r="B207" s="70" t="s">
        <v>88</v>
      </c>
      <c r="C207" s="70"/>
      <c r="D207" s="70"/>
      <c r="E207" s="70"/>
      <c r="F207" s="70"/>
      <c r="G207" s="70"/>
      <c r="H207" s="70"/>
      <c r="I207" s="70"/>
      <c r="J207" s="71">
        <f>SUM(J208)</f>
        <v>74740</v>
      </c>
      <c r="K207" s="71">
        <f>SUM(K208)</f>
        <v>0</v>
      </c>
      <c r="L207" s="71">
        <v>0</v>
      </c>
      <c r="M207" s="71">
        <v>0</v>
      </c>
      <c r="N207" s="71">
        <v>0</v>
      </c>
      <c r="O207" s="71">
        <v>0</v>
      </c>
      <c r="P207" s="71">
        <v>0</v>
      </c>
      <c r="Q207" s="71">
        <v>0</v>
      </c>
      <c r="R207" s="71">
        <v>0</v>
      </c>
      <c r="S207" s="71">
        <v>0</v>
      </c>
      <c r="T207" s="243"/>
      <c r="U207" s="243"/>
      <c r="V207" s="71">
        <v>0</v>
      </c>
      <c r="W207" s="71">
        <v>0</v>
      </c>
      <c r="X207" s="71">
        <v>0</v>
      </c>
      <c r="Y207" s="71">
        <v>0</v>
      </c>
      <c r="Z207" s="7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08" spans="1:26" x14ac:dyDescent="0.25">
      <c r="A208" s="69">
        <v>452</v>
      </c>
      <c r="B208" s="70" t="s">
        <v>87</v>
      </c>
      <c r="C208" s="70"/>
      <c r="D208" s="70"/>
      <c r="E208" s="70"/>
      <c r="F208" s="70"/>
      <c r="G208" s="70"/>
      <c r="H208" s="70"/>
      <c r="I208" s="70"/>
      <c r="J208" s="71">
        <f>SUM(J209)</f>
        <v>74740</v>
      </c>
      <c r="K208" s="71">
        <f>SUM(K209)</f>
        <v>0</v>
      </c>
      <c r="L208" s="71">
        <v>0</v>
      </c>
      <c r="M208" s="71">
        <v>0</v>
      </c>
      <c r="N208" s="71">
        <v>0</v>
      </c>
      <c r="O208" s="71">
        <v>0</v>
      </c>
      <c r="P208" s="71">
        <v>0</v>
      </c>
      <c r="Q208" s="71">
        <v>0</v>
      </c>
      <c r="R208" s="71">
        <v>0</v>
      </c>
      <c r="S208" s="71">
        <v>0</v>
      </c>
      <c r="T208" s="243"/>
      <c r="U208" s="243"/>
      <c r="V208" s="71">
        <v>0</v>
      </c>
      <c r="W208" s="71">
        <v>0</v>
      </c>
      <c r="X208" s="71">
        <v>0</v>
      </c>
      <c r="Y208" s="71">
        <v>0</v>
      </c>
      <c r="Z208" s="7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09" spans="1:26" x14ac:dyDescent="0.25">
      <c r="A209" s="54">
        <v>4521</v>
      </c>
      <c r="B209" s="26" t="s">
        <v>87</v>
      </c>
      <c r="C209" s="26"/>
      <c r="D209" s="26"/>
      <c r="E209" s="26"/>
      <c r="F209" s="26"/>
      <c r="G209" s="26"/>
      <c r="H209" s="26"/>
      <c r="I209" s="26"/>
      <c r="J209" s="27">
        <v>74740</v>
      </c>
      <c r="K209" s="27"/>
      <c r="L209" s="27">
        <v>0</v>
      </c>
      <c r="M209" s="27"/>
      <c r="N209" s="27">
        <v>0</v>
      </c>
      <c r="O209" s="27">
        <v>0</v>
      </c>
      <c r="P209" s="96">
        <v>0</v>
      </c>
      <c r="Q209" s="100"/>
      <c r="R209" s="101"/>
      <c r="S209" s="100"/>
      <c r="T209" s="250"/>
      <c r="U209" s="250"/>
      <c r="V209" s="100"/>
      <c r="W209" s="100"/>
      <c r="X209" s="100"/>
      <c r="Y209" s="100"/>
      <c r="Z209" s="100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10" spans="1:26" x14ac:dyDescent="0.25">
      <c r="A210" s="40" t="s">
        <v>124</v>
      </c>
      <c r="B210" s="14" t="s">
        <v>125</v>
      </c>
      <c r="C210" s="14"/>
      <c r="D210" s="14"/>
      <c r="E210" s="14"/>
      <c r="F210" s="14"/>
      <c r="G210" s="14"/>
      <c r="H210" s="14"/>
      <c r="I210" s="14"/>
      <c r="J210" s="119">
        <f>J211+J216+J225</f>
        <v>33180</v>
      </c>
      <c r="K210" s="14"/>
      <c r="L210" s="14">
        <v>0</v>
      </c>
      <c r="M210" s="14"/>
      <c r="N210" s="14">
        <v>0</v>
      </c>
      <c r="O210" s="14">
        <v>0</v>
      </c>
      <c r="P210" s="14">
        <v>0</v>
      </c>
      <c r="Q210" s="14"/>
      <c r="R210" s="14"/>
      <c r="S210" s="14"/>
      <c r="T210" s="253"/>
      <c r="U210" s="253"/>
      <c r="V210" s="14"/>
      <c r="W210" s="14"/>
      <c r="X210" s="14"/>
      <c r="Y210" s="14"/>
      <c r="Z210" s="14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11" spans="1:26" ht="48" x14ac:dyDescent="0.25">
      <c r="A211" s="47" t="s">
        <v>31</v>
      </c>
      <c r="B211" s="18" t="s">
        <v>37</v>
      </c>
      <c r="C211" s="28" t="s">
        <v>146</v>
      </c>
      <c r="D211" s="18" t="s">
        <v>300</v>
      </c>
      <c r="E211" s="18" t="s">
        <v>301</v>
      </c>
      <c r="F211" s="18" t="s">
        <v>302</v>
      </c>
      <c r="G211" s="18" t="s">
        <v>303</v>
      </c>
      <c r="H211" s="28"/>
      <c r="I211" s="28"/>
      <c r="J211" s="118">
        <f>J212</f>
        <v>0</v>
      </c>
      <c r="K211" s="118">
        <f t="shared" ref="K211:Y211" si="157">K212</f>
        <v>0</v>
      </c>
      <c r="L211" s="118">
        <f t="shared" si="157"/>
        <v>0</v>
      </c>
      <c r="M211" s="118">
        <f t="shared" si="157"/>
        <v>0</v>
      </c>
      <c r="N211" s="118">
        <f t="shared" si="157"/>
        <v>0</v>
      </c>
      <c r="O211" s="118">
        <f t="shared" si="157"/>
        <v>0</v>
      </c>
      <c r="P211" s="118">
        <f t="shared" si="157"/>
        <v>0</v>
      </c>
      <c r="Q211" s="118">
        <f t="shared" si="157"/>
        <v>0</v>
      </c>
      <c r="R211" s="118">
        <f t="shared" si="157"/>
        <v>0</v>
      </c>
      <c r="S211" s="118">
        <f t="shared" si="157"/>
        <v>0</v>
      </c>
      <c r="T211" s="254">
        <f t="shared" si="157"/>
        <v>0</v>
      </c>
      <c r="U211" s="254">
        <f t="shared" si="157"/>
        <v>0</v>
      </c>
      <c r="V211" s="118">
        <f t="shared" si="157"/>
        <v>0</v>
      </c>
      <c r="W211" s="118">
        <f t="shared" si="157"/>
        <v>0</v>
      </c>
      <c r="X211" s="118">
        <f t="shared" si="157"/>
        <v>0</v>
      </c>
      <c r="Y211" s="118">
        <f t="shared" si="157"/>
        <v>0</v>
      </c>
      <c r="Z211" s="1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12" spans="1:26" x14ac:dyDescent="0.25">
      <c r="A212" s="51">
        <v>7</v>
      </c>
      <c r="B212" s="51" t="s">
        <v>299</v>
      </c>
      <c r="C212" s="20"/>
      <c r="D212" s="20"/>
      <c r="E212" s="20"/>
      <c r="F212" s="20"/>
      <c r="G212" s="20"/>
      <c r="H212" s="20"/>
      <c r="I212" s="20"/>
      <c r="J212" s="21">
        <f>J213</f>
        <v>0</v>
      </c>
      <c r="K212" s="21">
        <f t="shared" ref="K212:Y214" si="158">K213</f>
        <v>0</v>
      </c>
      <c r="L212" s="21">
        <f t="shared" si="158"/>
        <v>0</v>
      </c>
      <c r="M212" s="21">
        <f t="shared" si="158"/>
        <v>0</v>
      </c>
      <c r="N212" s="21">
        <f t="shared" si="158"/>
        <v>0</v>
      </c>
      <c r="O212" s="21">
        <f t="shared" si="158"/>
        <v>0</v>
      </c>
      <c r="P212" s="21">
        <f t="shared" si="158"/>
        <v>0</v>
      </c>
      <c r="Q212" s="21">
        <f t="shared" si="158"/>
        <v>0</v>
      </c>
      <c r="R212" s="21">
        <f t="shared" si="158"/>
        <v>0</v>
      </c>
      <c r="S212" s="21">
        <f t="shared" si="158"/>
        <v>0</v>
      </c>
      <c r="T212" s="255">
        <f t="shared" si="158"/>
        <v>0</v>
      </c>
      <c r="U212" s="255">
        <f t="shared" si="158"/>
        <v>0</v>
      </c>
      <c r="V212" s="21">
        <f t="shared" si="158"/>
        <v>0</v>
      </c>
      <c r="W212" s="21">
        <f t="shared" si="158"/>
        <v>0</v>
      </c>
      <c r="X212" s="21">
        <f t="shared" si="158"/>
        <v>0</v>
      </c>
      <c r="Y212" s="21">
        <f t="shared" si="158"/>
        <v>0</v>
      </c>
      <c r="Z212" s="2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13" spans="1:26" x14ac:dyDescent="0.25">
      <c r="A213" s="51">
        <v>71</v>
      </c>
      <c r="B213" s="51" t="s">
        <v>299</v>
      </c>
      <c r="C213" s="20"/>
      <c r="D213" s="20"/>
      <c r="E213" s="20"/>
      <c r="F213" s="20"/>
      <c r="G213" s="20"/>
      <c r="H213" s="20"/>
      <c r="I213" s="20"/>
      <c r="J213" s="21">
        <f>J214</f>
        <v>0</v>
      </c>
      <c r="K213" s="21">
        <f t="shared" si="158"/>
        <v>0</v>
      </c>
      <c r="L213" s="21">
        <f t="shared" si="158"/>
        <v>0</v>
      </c>
      <c r="M213" s="21">
        <f t="shared" si="158"/>
        <v>0</v>
      </c>
      <c r="N213" s="21">
        <f t="shared" si="158"/>
        <v>0</v>
      </c>
      <c r="O213" s="21">
        <f t="shared" si="158"/>
        <v>0</v>
      </c>
      <c r="P213" s="21">
        <f t="shared" si="158"/>
        <v>0</v>
      </c>
      <c r="Q213" s="21">
        <f t="shared" si="158"/>
        <v>0</v>
      </c>
      <c r="R213" s="21">
        <f t="shared" si="158"/>
        <v>0</v>
      </c>
      <c r="S213" s="21">
        <f t="shared" si="158"/>
        <v>0</v>
      </c>
      <c r="T213" s="255">
        <f t="shared" si="158"/>
        <v>0</v>
      </c>
      <c r="U213" s="255">
        <f t="shared" si="158"/>
        <v>0</v>
      </c>
      <c r="V213" s="21">
        <f t="shared" si="158"/>
        <v>0</v>
      </c>
      <c r="W213" s="21">
        <f t="shared" si="158"/>
        <v>0</v>
      </c>
      <c r="X213" s="21">
        <f t="shared" si="158"/>
        <v>0</v>
      </c>
      <c r="Y213" s="21">
        <f t="shared" si="158"/>
        <v>0</v>
      </c>
      <c r="Z213" s="2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14" spans="1:26" x14ac:dyDescent="0.25">
      <c r="A214" s="51">
        <v>711</v>
      </c>
      <c r="B214" s="51" t="s">
        <v>299</v>
      </c>
      <c r="C214" s="20"/>
      <c r="D214" s="20"/>
      <c r="E214" s="20"/>
      <c r="F214" s="20"/>
      <c r="G214" s="20"/>
      <c r="H214" s="20"/>
      <c r="I214" s="20"/>
      <c r="J214" s="21">
        <f>J215</f>
        <v>0</v>
      </c>
      <c r="K214" s="21">
        <f t="shared" si="158"/>
        <v>0</v>
      </c>
      <c r="L214" s="21">
        <f t="shared" si="158"/>
        <v>0</v>
      </c>
      <c r="M214" s="21">
        <f t="shared" si="158"/>
        <v>0</v>
      </c>
      <c r="N214" s="21">
        <f t="shared" si="158"/>
        <v>0</v>
      </c>
      <c r="O214" s="21">
        <f t="shared" si="158"/>
        <v>0</v>
      </c>
      <c r="P214" s="21">
        <f t="shared" si="158"/>
        <v>0</v>
      </c>
      <c r="Q214" s="21">
        <f t="shared" si="158"/>
        <v>0</v>
      </c>
      <c r="R214" s="21">
        <f t="shared" si="158"/>
        <v>0</v>
      </c>
      <c r="S214" s="21">
        <f t="shared" si="158"/>
        <v>0</v>
      </c>
      <c r="T214" s="255">
        <f t="shared" si="158"/>
        <v>0</v>
      </c>
      <c r="U214" s="255">
        <f t="shared" si="158"/>
        <v>0</v>
      </c>
      <c r="V214" s="21">
        <f t="shared" si="158"/>
        <v>0</v>
      </c>
      <c r="W214" s="21">
        <f t="shared" si="158"/>
        <v>0</v>
      </c>
      <c r="X214" s="21">
        <f t="shared" si="158"/>
        <v>0</v>
      </c>
      <c r="Y214" s="21">
        <f t="shared" si="158"/>
        <v>0</v>
      </c>
      <c r="Z214" s="2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15" spans="1:26" x14ac:dyDescent="0.25">
      <c r="A215" s="51">
        <v>7111</v>
      </c>
      <c r="B215" s="51" t="s">
        <v>299</v>
      </c>
      <c r="C215" s="20"/>
      <c r="D215" s="20"/>
      <c r="E215" s="20"/>
      <c r="F215" s="20"/>
      <c r="G215" s="20"/>
      <c r="H215" s="20"/>
      <c r="I215" s="20"/>
      <c r="J215" s="21">
        <v>0</v>
      </c>
      <c r="K215" s="21">
        <v>0</v>
      </c>
      <c r="L215" s="21">
        <v>0</v>
      </c>
      <c r="M215" s="21">
        <v>0</v>
      </c>
      <c r="N215" s="21">
        <v>0</v>
      </c>
      <c r="O215" s="21">
        <v>0</v>
      </c>
      <c r="P215" s="21">
        <v>0</v>
      </c>
      <c r="Q215" s="21">
        <v>0</v>
      </c>
      <c r="R215" s="21">
        <v>0</v>
      </c>
      <c r="S215" s="21">
        <v>0</v>
      </c>
      <c r="T215" s="255">
        <v>0</v>
      </c>
      <c r="U215" s="255">
        <v>0</v>
      </c>
      <c r="V215" s="21">
        <v>0</v>
      </c>
      <c r="W215" s="21">
        <v>0</v>
      </c>
      <c r="X215" s="21">
        <v>0</v>
      </c>
      <c r="Y215" s="21">
        <v>0</v>
      </c>
      <c r="Z215" s="2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16" spans="1:26" x14ac:dyDescent="0.25">
      <c r="A216" s="55" t="s">
        <v>128</v>
      </c>
      <c r="B216" s="28" t="s">
        <v>129</v>
      </c>
      <c r="C216" s="28" t="s">
        <v>148</v>
      </c>
      <c r="D216" s="28" t="s">
        <v>129</v>
      </c>
      <c r="E216" s="28" t="s">
        <v>129</v>
      </c>
      <c r="F216" s="28" t="s">
        <v>129</v>
      </c>
      <c r="G216" s="28" t="s">
        <v>129</v>
      </c>
      <c r="H216" s="28"/>
      <c r="I216" s="28"/>
      <c r="J216" s="19">
        <f t="shared" ref="J216:J223" si="159">J217</f>
        <v>0</v>
      </c>
      <c r="K216" s="19">
        <f t="shared" ref="K216:Y223" si="160">K217</f>
        <v>0</v>
      </c>
      <c r="L216" s="19">
        <f t="shared" si="160"/>
        <v>0</v>
      </c>
      <c r="M216" s="19">
        <f t="shared" si="160"/>
        <v>0</v>
      </c>
      <c r="N216" s="19">
        <f t="shared" si="160"/>
        <v>0</v>
      </c>
      <c r="O216" s="19">
        <f t="shared" si="160"/>
        <v>0</v>
      </c>
      <c r="P216" s="19">
        <f t="shared" si="160"/>
        <v>0</v>
      </c>
      <c r="Q216" s="19">
        <f t="shared" si="160"/>
        <v>0</v>
      </c>
      <c r="R216" s="19">
        <f t="shared" si="160"/>
        <v>0</v>
      </c>
      <c r="S216" s="19">
        <f t="shared" si="160"/>
        <v>0</v>
      </c>
      <c r="T216" s="256">
        <f t="shared" si="160"/>
        <v>0</v>
      </c>
      <c r="U216" s="256">
        <f t="shared" si="160"/>
        <v>0</v>
      </c>
      <c r="V216" s="19">
        <f t="shared" si="160"/>
        <v>0</v>
      </c>
      <c r="W216" s="19">
        <f t="shared" si="160"/>
        <v>0</v>
      </c>
      <c r="X216" s="19">
        <f t="shared" si="160"/>
        <v>0</v>
      </c>
      <c r="Y216" s="19">
        <f t="shared" si="160"/>
        <v>0</v>
      </c>
      <c r="Z216" s="19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17" spans="1:26" x14ac:dyDescent="0.25">
      <c r="A217" s="51">
        <v>8</v>
      </c>
      <c r="B217" s="51" t="s">
        <v>131</v>
      </c>
      <c r="C217" s="51"/>
      <c r="D217" s="7"/>
      <c r="E217" s="7"/>
      <c r="F217" s="7"/>
      <c r="G217" s="7"/>
      <c r="H217" s="7"/>
      <c r="I217" s="7"/>
      <c r="J217" s="8">
        <f t="shared" si="159"/>
        <v>0</v>
      </c>
      <c r="K217" s="8">
        <f t="shared" si="160"/>
        <v>0</v>
      </c>
      <c r="L217" s="8">
        <f t="shared" si="160"/>
        <v>0</v>
      </c>
      <c r="M217" s="8">
        <f t="shared" si="160"/>
        <v>0</v>
      </c>
      <c r="N217" s="8">
        <f t="shared" si="160"/>
        <v>0</v>
      </c>
      <c r="O217" s="8">
        <f t="shared" si="160"/>
        <v>0</v>
      </c>
      <c r="P217" s="8">
        <f t="shared" si="160"/>
        <v>0</v>
      </c>
      <c r="Q217" s="8">
        <f t="shared" si="160"/>
        <v>0</v>
      </c>
      <c r="R217" s="8">
        <f t="shared" si="160"/>
        <v>0</v>
      </c>
      <c r="S217" s="8">
        <f t="shared" si="160"/>
        <v>0</v>
      </c>
      <c r="T217" s="257">
        <f t="shared" si="160"/>
        <v>0</v>
      </c>
      <c r="U217" s="257">
        <f t="shared" si="160"/>
        <v>0</v>
      </c>
      <c r="V217" s="8">
        <f t="shared" si="160"/>
        <v>0</v>
      </c>
      <c r="W217" s="8">
        <f t="shared" si="160"/>
        <v>0</v>
      </c>
      <c r="X217" s="8">
        <f t="shared" si="160"/>
        <v>0</v>
      </c>
      <c r="Y217" s="8">
        <f t="shared" si="160"/>
        <v>0</v>
      </c>
      <c r="Z217" s="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18" spans="1:26" x14ac:dyDescent="0.25">
      <c r="A218" s="51">
        <v>81</v>
      </c>
      <c r="B218" s="51" t="s">
        <v>131</v>
      </c>
      <c r="C218" s="51"/>
      <c r="D218" s="7"/>
      <c r="E218" s="7"/>
      <c r="F218" s="7"/>
      <c r="G218" s="7"/>
      <c r="H218" s="7"/>
      <c r="I218" s="7"/>
      <c r="J218" s="8">
        <f t="shared" si="159"/>
        <v>0</v>
      </c>
      <c r="K218" s="8">
        <f t="shared" si="160"/>
        <v>0</v>
      </c>
      <c r="L218" s="8">
        <f t="shared" si="160"/>
        <v>0</v>
      </c>
      <c r="M218" s="8">
        <f t="shared" si="160"/>
        <v>0</v>
      </c>
      <c r="N218" s="8">
        <f t="shared" si="160"/>
        <v>0</v>
      </c>
      <c r="O218" s="8">
        <f t="shared" si="160"/>
        <v>0</v>
      </c>
      <c r="P218" s="8">
        <f t="shared" si="160"/>
        <v>0</v>
      </c>
      <c r="Q218" s="8">
        <f t="shared" si="160"/>
        <v>0</v>
      </c>
      <c r="R218" s="8">
        <f t="shared" si="160"/>
        <v>0</v>
      </c>
      <c r="S218" s="8">
        <f t="shared" si="160"/>
        <v>0</v>
      </c>
      <c r="T218" s="257">
        <f t="shared" si="160"/>
        <v>0</v>
      </c>
      <c r="U218" s="257">
        <f t="shared" si="160"/>
        <v>0</v>
      </c>
      <c r="V218" s="8">
        <f t="shared" si="160"/>
        <v>0</v>
      </c>
      <c r="W218" s="8">
        <f t="shared" si="160"/>
        <v>0</v>
      </c>
      <c r="X218" s="8">
        <f t="shared" si="160"/>
        <v>0</v>
      </c>
      <c r="Y218" s="8">
        <f t="shared" si="160"/>
        <v>0</v>
      </c>
      <c r="Z218" s="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19" spans="1:26" x14ac:dyDescent="0.25">
      <c r="A219" s="51">
        <v>811</v>
      </c>
      <c r="B219" s="51" t="s">
        <v>131</v>
      </c>
      <c r="C219" s="51"/>
      <c r="D219" s="7"/>
      <c r="E219" s="7"/>
      <c r="F219" s="7"/>
      <c r="G219" s="7"/>
      <c r="H219" s="7"/>
      <c r="I219" s="7"/>
      <c r="J219" s="8">
        <f t="shared" si="159"/>
        <v>0</v>
      </c>
      <c r="K219" s="8">
        <f t="shared" si="160"/>
        <v>0</v>
      </c>
      <c r="L219" s="8">
        <f t="shared" si="160"/>
        <v>0</v>
      </c>
      <c r="M219" s="8">
        <f t="shared" si="160"/>
        <v>0</v>
      </c>
      <c r="N219" s="8">
        <f t="shared" si="160"/>
        <v>0</v>
      </c>
      <c r="O219" s="8">
        <f t="shared" si="160"/>
        <v>0</v>
      </c>
      <c r="P219" s="8">
        <f t="shared" si="160"/>
        <v>0</v>
      </c>
      <c r="Q219" s="8">
        <f t="shared" si="160"/>
        <v>0</v>
      </c>
      <c r="R219" s="8">
        <f t="shared" si="160"/>
        <v>0</v>
      </c>
      <c r="S219" s="8">
        <f t="shared" si="160"/>
        <v>0</v>
      </c>
      <c r="T219" s="257">
        <f t="shared" si="160"/>
        <v>0</v>
      </c>
      <c r="U219" s="257">
        <f t="shared" si="160"/>
        <v>0</v>
      </c>
      <c r="V219" s="8">
        <f t="shared" si="160"/>
        <v>0</v>
      </c>
      <c r="W219" s="8">
        <f t="shared" si="160"/>
        <v>0</v>
      </c>
      <c r="X219" s="8">
        <f t="shared" si="160"/>
        <v>0</v>
      </c>
      <c r="Y219" s="8">
        <f t="shared" si="160"/>
        <v>0</v>
      </c>
      <c r="Z219" s="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20" spans="1:26" x14ac:dyDescent="0.25">
      <c r="A220" s="51">
        <v>8111</v>
      </c>
      <c r="B220" s="51" t="s">
        <v>131</v>
      </c>
      <c r="C220" s="20"/>
      <c r="D220" s="20"/>
      <c r="E220" s="20"/>
      <c r="F220" s="20"/>
      <c r="G220" s="20"/>
      <c r="H220" s="20"/>
      <c r="I220" s="20"/>
      <c r="J220" s="8">
        <f t="shared" si="159"/>
        <v>0</v>
      </c>
      <c r="K220" s="8">
        <f t="shared" si="160"/>
        <v>0</v>
      </c>
      <c r="L220" s="8">
        <f t="shared" si="160"/>
        <v>0</v>
      </c>
      <c r="M220" s="8">
        <f t="shared" si="160"/>
        <v>0</v>
      </c>
      <c r="N220" s="8">
        <f t="shared" si="160"/>
        <v>0</v>
      </c>
      <c r="O220" s="8">
        <f t="shared" si="160"/>
        <v>0</v>
      </c>
      <c r="P220" s="8">
        <f t="shared" si="160"/>
        <v>0</v>
      </c>
      <c r="Q220" s="8">
        <f t="shared" si="160"/>
        <v>0</v>
      </c>
      <c r="R220" s="8">
        <f t="shared" si="160"/>
        <v>0</v>
      </c>
      <c r="S220" s="8">
        <f t="shared" si="160"/>
        <v>0</v>
      </c>
      <c r="T220" s="257">
        <f t="shared" si="160"/>
        <v>0</v>
      </c>
      <c r="U220" s="257">
        <f t="shared" si="160"/>
        <v>0</v>
      </c>
      <c r="V220" s="8">
        <f t="shared" si="160"/>
        <v>0</v>
      </c>
      <c r="W220" s="8">
        <f t="shared" si="160"/>
        <v>0</v>
      </c>
      <c r="X220" s="8">
        <f t="shared" si="160"/>
        <v>0</v>
      </c>
      <c r="Y220" s="8">
        <f t="shared" si="160"/>
        <v>0</v>
      </c>
      <c r="Z220" s="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21" spans="1:26" x14ac:dyDescent="0.25">
      <c r="A221" s="43">
        <v>5</v>
      </c>
      <c r="B221" s="7" t="s">
        <v>130</v>
      </c>
      <c r="C221" s="7"/>
      <c r="D221" s="7"/>
      <c r="E221" s="7"/>
      <c r="F221" s="7"/>
      <c r="G221" s="7"/>
      <c r="H221" s="7"/>
      <c r="I221" s="7"/>
      <c r="J221" s="8">
        <f t="shared" si="159"/>
        <v>0</v>
      </c>
      <c r="K221" s="8">
        <f t="shared" si="160"/>
        <v>0</v>
      </c>
      <c r="L221" s="8">
        <f t="shared" si="160"/>
        <v>0</v>
      </c>
      <c r="M221" s="8">
        <f t="shared" si="160"/>
        <v>0</v>
      </c>
      <c r="N221" s="8">
        <f t="shared" si="160"/>
        <v>0</v>
      </c>
      <c r="O221" s="8">
        <f t="shared" si="160"/>
        <v>0</v>
      </c>
      <c r="P221" s="8">
        <f t="shared" si="160"/>
        <v>0</v>
      </c>
      <c r="Q221" s="8">
        <f t="shared" si="160"/>
        <v>0</v>
      </c>
      <c r="R221" s="8">
        <f t="shared" si="160"/>
        <v>0</v>
      </c>
      <c r="S221" s="8">
        <f t="shared" si="160"/>
        <v>0</v>
      </c>
      <c r="T221" s="257">
        <f t="shared" si="160"/>
        <v>0</v>
      </c>
      <c r="U221" s="257">
        <f t="shared" si="160"/>
        <v>0</v>
      </c>
      <c r="V221" s="8">
        <f t="shared" si="160"/>
        <v>0</v>
      </c>
      <c r="W221" s="8">
        <f t="shared" si="160"/>
        <v>0</v>
      </c>
      <c r="X221" s="8">
        <f t="shared" si="160"/>
        <v>0</v>
      </c>
      <c r="Y221" s="8">
        <f t="shared" si="160"/>
        <v>0</v>
      </c>
      <c r="Z221" s="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22" spans="1:26" x14ac:dyDescent="0.25">
      <c r="A222" s="43">
        <v>51</v>
      </c>
      <c r="B222" s="7" t="s">
        <v>130</v>
      </c>
      <c r="C222" s="7"/>
      <c r="D222" s="7"/>
      <c r="E222" s="7"/>
      <c r="F222" s="7"/>
      <c r="G222" s="7"/>
      <c r="H222" s="7"/>
      <c r="I222" s="7"/>
      <c r="J222" s="8">
        <f t="shared" si="159"/>
        <v>0</v>
      </c>
      <c r="K222" s="8">
        <f t="shared" si="160"/>
        <v>0</v>
      </c>
      <c r="L222" s="8">
        <f t="shared" si="160"/>
        <v>0</v>
      </c>
      <c r="M222" s="8">
        <f t="shared" si="160"/>
        <v>0</v>
      </c>
      <c r="N222" s="8">
        <f t="shared" si="160"/>
        <v>0</v>
      </c>
      <c r="O222" s="8">
        <f t="shared" si="160"/>
        <v>0</v>
      </c>
      <c r="P222" s="8">
        <f t="shared" si="160"/>
        <v>0</v>
      </c>
      <c r="Q222" s="8">
        <f t="shared" si="160"/>
        <v>0</v>
      </c>
      <c r="R222" s="8">
        <f t="shared" si="160"/>
        <v>0</v>
      </c>
      <c r="S222" s="8">
        <f t="shared" si="160"/>
        <v>0</v>
      </c>
      <c r="T222" s="257">
        <f t="shared" si="160"/>
        <v>0</v>
      </c>
      <c r="U222" s="257">
        <f t="shared" si="160"/>
        <v>0</v>
      </c>
      <c r="V222" s="8">
        <f t="shared" si="160"/>
        <v>0</v>
      </c>
      <c r="W222" s="8">
        <f t="shared" si="160"/>
        <v>0</v>
      </c>
      <c r="X222" s="8">
        <f t="shared" si="160"/>
        <v>0</v>
      </c>
      <c r="Y222" s="8">
        <f t="shared" si="160"/>
        <v>0</v>
      </c>
      <c r="Z222" s="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23" spans="1:26" x14ac:dyDescent="0.25">
      <c r="A223" s="43">
        <v>511</v>
      </c>
      <c r="B223" s="7" t="s">
        <v>130</v>
      </c>
      <c r="C223" s="7"/>
      <c r="D223" s="7"/>
      <c r="E223" s="7"/>
      <c r="F223" s="7"/>
      <c r="G223" s="7"/>
      <c r="H223" s="7"/>
      <c r="I223" s="7"/>
      <c r="J223" s="8">
        <f t="shared" si="159"/>
        <v>0</v>
      </c>
      <c r="K223" s="8">
        <f t="shared" si="160"/>
        <v>0</v>
      </c>
      <c r="L223" s="8">
        <f t="shared" si="160"/>
        <v>0</v>
      </c>
      <c r="M223" s="8">
        <f t="shared" si="160"/>
        <v>0</v>
      </c>
      <c r="N223" s="8">
        <f t="shared" si="160"/>
        <v>0</v>
      </c>
      <c r="O223" s="8">
        <f t="shared" si="160"/>
        <v>0</v>
      </c>
      <c r="P223" s="8">
        <f t="shared" si="160"/>
        <v>0</v>
      </c>
      <c r="Q223" s="8">
        <f t="shared" si="160"/>
        <v>0</v>
      </c>
      <c r="R223" s="8">
        <f t="shared" si="160"/>
        <v>0</v>
      </c>
      <c r="S223" s="8">
        <f t="shared" si="160"/>
        <v>0</v>
      </c>
      <c r="T223" s="257">
        <f t="shared" si="160"/>
        <v>0</v>
      </c>
      <c r="U223" s="257">
        <f t="shared" si="160"/>
        <v>0</v>
      </c>
      <c r="V223" s="8">
        <f t="shared" si="160"/>
        <v>0</v>
      </c>
      <c r="W223" s="8">
        <f t="shared" si="160"/>
        <v>0</v>
      </c>
      <c r="X223" s="8">
        <f t="shared" si="160"/>
        <v>0</v>
      </c>
      <c r="Y223" s="8">
        <f t="shared" si="160"/>
        <v>0</v>
      </c>
      <c r="Z223" s="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24" spans="1:26" x14ac:dyDescent="0.25">
      <c r="A224" s="51">
        <v>5111</v>
      </c>
      <c r="B224" s="20" t="s">
        <v>130</v>
      </c>
      <c r="C224" s="20"/>
      <c r="D224" s="20"/>
      <c r="E224" s="20"/>
      <c r="F224" s="20"/>
      <c r="G224" s="20"/>
      <c r="H224" s="20"/>
      <c r="I224" s="20"/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55">
        <v>0</v>
      </c>
      <c r="U224" s="255">
        <v>0</v>
      </c>
      <c r="V224" s="21">
        <v>0</v>
      </c>
      <c r="W224" s="21">
        <v>0</v>
      </c>
      <c r="X224" s="21">
        <v>0</v>
      </c>
      <c r="Y224" s="21">
        <v>0</v>
      </c>
      <c r="Z224" s="2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25" spans="1:26" ht="60" x14ac:dyDescent="0.25">
      <c r="A225" s="47" t="s">
        <v>31</v>
      </c>
      <c r="B225" s="18" t="s">
        <v>37</v>
      </c>
      <c r="C225" s="18" t="s">
        <v>146</v>
      </c>
      <c r="D225" s="18" t="s">
        <v>120</v>
      </c>
      <c r="E225" s="18" t="s">
        <v>122</v>
      </c>
      <c r="F225" s="18" t="s">
        <v>295</v>
      </c>
      <c r="G225" s="18" t="s">
        <v>296</v>
      </c>
      <c r="H225" s="28"/>
      <c r="I225" s="28"/>
      <c r="J225" s="118">
        <f>J226</f>
        <v>33180</v>
      </c>
      <c r="K225" s="118">
        <f t="shared" ref="K225:Y227" si="161">K226</f>
        <v>100221.48</v>
      </c>
      <c r="L225" s="118">
        <f t="shared" si="161"/>
        <v>-96851</v>
      </c>
      <c r="M225" s="118">
        <f t="shared" si="161"/>
        <v>0</v>
      </c>
      <c r="N225" s="118">
        <f t="shared" si="161"/>
        <v>0</v>
      </c>
      <c r="O225" s="118">
        <f t="shared" si="161"/>
        <v>0</v>
      </c>
      <c r="P225" s="118">
        <f t="shared" si="161"/>
        <v>0</v>
      </c>
      <c r="Q225" s="118">
        <f t="shared" si="161"/>
        <v>-100221.48</v>
      </c>
      <c r="R225" s="118">
        <f t="shared" si="161"/>
        <v>-96851</v>
      </c>
      <c r="S225" s="118">
        <f t="shared" si="161"/>
        <v>-4645.3</v>
      </c>
      <c r="T225" s="254">
        <f>T226</f>
        <v>4.6350343259748312</v>
      </c>
      <c r="U225" s="254">
        <f t="shared" si="161"/>
        <v>4.796336640819403</v>
      </c>
      <c r="V225" s="118">
        <f t="shared" si="161"/>
        <v>0</v>
      </c>
      <c r="W225" s="118">
        <f t="shared" si="161"/>
        <v>0</v>
      </c>
      <c r="X225" s="118">
        <f t="shared" si="161"/>
        <v>0</v>
      </c>
      <c r="Y225" s="118">
        <f t="shared" si="161"/>
        <v>0</v>
      </c>
      <c r="Z225" s="1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-96851</v>
      </c>
    </row>
    <row r="226" spans="1:26" x14ac:dyDescent="0.25">
      <c r="A226" s="51">
        <v>9</v>
      </c>
      <c r="B226" s="51" t="s">
        <v>134</v>
      </c>
      <c r="C226" s="51"/>
      <c r="D226" s="7"/>
      <c r="E226" s="7"/>
      <c r="F226" s="7"/>
      <c r="G226" s="7"/>
      <c r="H226" s="7"/>
      <c r="I226" s="7"/>
      <c r="J226" s="8">
        <f>J227</f>
        <v>33180</v>
      </c>
      <c r="K226" s="8">
        <f t="shared" si="161"/>
        <v>100221.48</v>
      </c>
      <c r="L226" s="8">
        <f t="shared" si="161"/>
        <v>-96851</v>
      </c>
      <c r="M226" s="8">
        <f t="shared" si="161"/>
        <v>0</v>
      </c>
      <c r="N226" s="8">
        <f t="shared" si="161"/>
        <v>0</v>
      </c>
      <c r="O226" s="8">
        <f t="shared" si="161"/>
        <v>0</v>
      </c>
      <c r="P226" s="8">
        <f t="shared" si="161"/>
        <v>0</v>
      </c>
      <c r="Q226" s="8">
        <f t="shared" si="161"/>
        <v>-100221.48</v>
      </c>
      <c r="R226" s="8">
        <f t="shared" si="161"/>
        <v>-96851</v>
      </c>
      <c r="S226" s="8">
        <f t="shared" ref="S226:S227" si="162">S227</f>
        <v>-4645.3</v>
      </c>
      <c r="T226" s="257">
        <f t="shared" ref="T226:T227" si="163">T227</f>
        <v>4.6350343259748312</v>
      </c>
      <c r="U226" s="257">
        <f t="shared" ref="U226:U227" si="164">U227</f>
        <v>4.796336640819403</v>
      </c>
      <c r="V226" s="8">
        <f t="shared" si="161"/>
        <v>0</v>
      </c>
      <c r="W226" s="8">
        <f t="shared" si="161"/>
        <v>0</v>
      </c>
      <c r="X226" s="8">
        <f t="shared" si="161"/>
        <v>0</v>
      </c>
      <c r="Y226" s="8">
        <f t="shared" si="161"/>
        <v>0</v>
      </c>
      <c r="Z226" s="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-96851</v>
      </c>
    </row>
    <row r="227" spans="1:26" x14ac:dyDescent="0.25">
      <c r="A227" s="51">
        <v>92</v>
      </c>
      <c r="B227" s="51" t="s">
        <v>134</v>
      </c>
      <c r="C227" s="51"/>
      <c r="D227" s="7"/>
      <c r="E227" s="7"/>
      <c r="F227" s="7"/>
      <c r="G227" s="7"/>
      <c r="H227" s="7"/>
      <c r="I227" s="7"/>
      <c r="J227" s="8">
        <f>J228</f>
        <v>33180</v>
      </c>
      <c r="K227" s="8">
        <f t="shared" si="161"/>
        <v>100221.48</v>
      </c>
      <c r="L227" s="8">
        <f t="shared" si="161"/>
        <v>-96851</v>
      </c>
      <c r="M227" s="8">
        <f t="shared" si="161"/>
        <v>0</v>
      </c>
      <c r="N227" s="8">
        <f t="shared" si="161"/>
        <v>0</v>
      </c>
      <c r="O227" s="8">
        <f t="shared" si="161"/>
        <v>0</v>
      </c>
      <c r="P227" s="8">
        <f t="shared" si="161"/>
        <v>0</v>
      </c>
      <c r="Q227" s="8">
        <f t="shared" si="161"/>
        <v>-100221.48</v>
      </c>
      <c r="R227" s="8">
        <f t="shared" si="161"/>
        <v>-96851</v>
      </c>
      <c r="S227" s="8">
        <f t="shared" si="162"/>
        <v>-4645.3</v>
      </c>
      <c r="T227" s="257">
        <f t="shared" si="163"/>
        <v>4.6350343259748312</v>
      </c>
      <c r="U227" s="257">
        <f t="shared" si="164"/>
        <v>4.796336640819403</v>
      </c>
      <c r="V227" s="8">
        <f t="shared" si="161"/>
        <v>0</v>
      </c>
      <c r="W227" s="8">
        <f t="shared" si="161"/>
        <v>0</v>
      </c>
      <c r="X227" s="8">
        <f t="shared" si="161"/>
        <v>0</v>
      </c>
      <c r="Y227" s="8">
        <f t="shared" si="161"/>
        <v>0</v>
      </c>
      <c r="Z227" s="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-96851</v>
      </c>
    </row>
    <row r="228" spans="1:26" x14ac:dyDescent="0.25">
      <c r="A228" s="51">
        <v>921</v>
      </c>
      <c r="B228" s="51" t="s">
        <v>134</v>
      </c>
      <c r="C228" s="51"/>
      <c r="D228" s="7"/>
      <c r="E228" s="7"/>
      <c r="F228" s="7"/>
      <c r="G228" s="7"/>
      <c r="H228" s="7"/>
      <c r="I228" s="7"/>
      <c r="J228" s="8">
        <f>J229+J230</f>
        <v>33180</v>
      </c>
      <c r="K228" s="8">
        <f t="shared" ref="K228:Q228" si="165">K229+K230</f>
        <v>100221.48</v>
      </c>
      <c r="L228" s="8">
        <f t="shared" si="165"/>
        <v>-96851</v>
      </c>
      <c r="M228" s="8">
        <f t="shared" si="165"/>
        <v>0</v>
      </c>
      <c r="N228" s="8">
        <f t="shared" si="165"/>
        <v>0</v>
      </c>
      <c r="O228" s="8">
        <f t="shared" si="165"/>
        <v>0</v>
      </c>
      <c r="P228" s="8">
        <f t="shared" si="165"/>
        <v>0</v>
      </c>
      <c r="Q228" s="8">
        <f t="shared" si="165"/>
        <v>-100221.48</v>
      </c>
      <c r="R228" s="8">
        <f>R229+R230</f>
        <v>-96851</v>
      </c>
      <c r="S228" s="8">
        <f t="shared" ref="S228:U228" si="166">S229+S230</f>
        <v>-4645.3</v>
      </c>
      <c r="T228" s="257">
        <f t="shared" si="166"/>
        <v>4.6350343259748312</v>
      </c>
      <c r="U228" s="257">
        <f t="shared" si="166"/>
        <v>4.796336640819403</v>
      </c>
      <c r="V228" s="8">
        <f t="shared" ref="V228:Y228" si="167">V229+V230</f>
        <v>0</v>
      </c>
      <c r="W228" s="8">
        <f t="shared" si="167"/>
        <v>0</v>
      </c>
      <c r="X228" s="8">
        <f t="shared" si="167"/>
        <v>0</v>
      </c>
      <c r="Y228" s="8">
        <f t="shared" si="167"/>
        <v>0</v>
      </c>
      <c r="Z228" s="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-96851</v>
      </c>
    </row>
    <row r="229" spans="1:26" x14ac:dyDescent="0.25">
      <c r="A229" s="54">
        <v>9211</v>
      </c>
      <c r="B229" s="54" t="s">
        <v>132</v>
      </c>
      <c r="C229" s="26"/>
      <c r="D229" s="26"/>
      <c r="E229" s="26"/>
      <c r="F229" s="26"/>
      <c r="G229" s="26"/>
      <c r="H229" s="26"/>
      <c r="I229" s="26"/>
      <c r="J229" s="27">
        <v>-25922</v>
      </c>
      <c r="K229" s="27">
        <v>0</v>
      </c>
      <c r="L229" s="27">
        <v>-96851</v>
      </c>
      <c r="M229" s="27"/>
      <c r="N229" s="27">
        <v>0</v>
      </c>
      <c r="O229" s="27">
        <v>0</v>
      </c>
      <c r="P229" s="96">
        <v>0</v>
      </c>
      <c r="Q229" s="294">
        <v>-100221.48</v>
      </c>
      <c r="R229" s="295">
        <v>-96851</v>
      </c>
      <c r="S229" s="294">
        <v>-4645.3</v>
      </c>
      <c r="T229" s="296">
        <f>IFERROR(BazaZaUpit[[#This Row],[Izvršenje 01.01.-30.06.2023.]]/BazaZaUpit[[#This Row],[Izvršenje 01.01.-30.06.2022.]]*100,1*100)</f>
        <v>4.6350343259748312</v>
      </c>
      <c r="U229" s="296">
        <f>BazaZaUpit[[#This Row],[Izvršenje 01.01.-30.06.2023.]]/BazaZaUpit[[#This Row],[IZVORNI / TEKUĆI                           Plan za 2023.]]*100</f>
        <v>4.796336640819403</v>
      </c>
      <c r="V229" s="294"/>
      <c r="W229" s="294"/>
      <c r="X229" s="294"/>
      <c r="Y229" s="294"/>
      <c r="Z229" s="294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-96851</v>
      </c>
    </row>
    <row r="230" spans="1:26" x14ac:dyDescent="0.25">
      <c r="A230" s="54">
        <v>9212</v>
      </c>
      <c r="B230" s="26" t="s">
        <v>133</v>
      </c>
      <c r="C230" s="26"/>
      <c r="D230" s="26"/>
      <c r="E230" s="26"/>
      <c r="F230" s="26"/>
      <c r="G230" s="26"/>
      <c r="H230" s="26"/>
      <c r="I230" s="26"/>
      <c r="J230" s="27">
        <v>59102</v>
      </c>
      <c r="K230" s="27">
        <v>100221.48</v>
      </c>
      <c r="L230" s="27">
        <v>0</v>
      </c>
      <c r="M230" s="27"/>
      <c r="N230" s="27">
        <v>0</v>
      </c>
      <c r="O230" s="27">
        <v>0</v>
      </c>
      <c r="P230" s="96">
        <v>0</v>
      </c>
      <c r="Q230" s="297">
        <v>0</v>
      </c>
      <c r="R230" s="298">
        <v>0</v>
      </c>
      <c r="S230" s="299">
        <v>0</v>
      </c>
      <c r="T230" s="300">
        <v>0</v>
      </c>
      <c r="U230" s="300">
        <v>0</v>
      </c>
      <c r="V230" s="299">
        <v>0</v>
      </c>
      <c r="W230" s="299"/>
      <c r="X230" s="299"/>
      <c r="Y230" s="299"/>
      <c r="Z230" s="299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31" spans="1:26" ht="60" x14ac:dyDescent="0.25">
      <c r="A231" s="266" t="s">
        <v>31</v>
      </c>
      <c r="B231" s="267" t="s">
        <v>37</v>
      </c>
      <c r="C231" s="267" t="s">
        <v>146</v>
      </c>
      <c r="D231" s="267" t="s">
        <v>120</v>
      </c>
      <c r="E231" s="267" t="s">
        <v>122</v>
      </c>
      <c r="F231" s="267" t="s">
        <v>295</v>
      </c>
      <c r="G231" s="267" t="s">
        <v>296</v>
      </c>
      <c r="H231" s="269"/>
      <c r="I231" s="269"/>
      <c r="J231" s="270">
        <f>J232</f>
        <v>0</v>
      </c>
      <c r="K231" s="272">
        <f t="shared" ref="K231:Y234" si="168">K232</f>
        <v>0</v>
      </c>
      <c r="L231" s="270">
        <f t="shared" si="168"/>
        <v>0</v>
      </c>
      <c r="M231" s="272">
        <f t="shared" si="168"/>
        <v>0</v>
      </c>
      <c r="N231" s="270">
        <f t="shared" si="168"/>
        <v>0</v>
      </c>
      <c r="O231" s="270">
        <f t="shared" si="168"/>
        <v>0</v>
      </c>
      <c r="P231" s="273">
        <f t="shared" si="168"/>
        <v>0</v>
      </c>
      <c r="Q231" s="275">
        <f t="shared" si="168"/>
        <v>0</v>
      </c>
      <c r="R231" s="275">
        <f t="shared" si="168"/>
        <v>0</v>
      </c>
      <c r="S231" s="118">
        <f t="shared" si="168"/>
        <v>102361.1</v>
      </c>
      <c r="T231" s="276">
        <f>T232</f>
        <v>100</v>
      </c>
      <c r="U231" s="276"/>
      <c r="V231" s="118">
        <f t="shared" si="168"/>
        <v>0</v>
      </c>
      <c r="W231" s="118">
        <f t="shared" si="168"/>
        <v>0</v>
      </c>
      <c r="X231" s="118">
        <f t="shared" si="168"/>
        <v>0</v>
      </c>
      <c r="Y231" s="118">
        <f t="shared" si="168"/>
        <v>0</v>
      </c>
      <c r="Z231" s="118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32" spans="1:26" x14ac:dyDescent="0.25">
      <c r="A232" s="43">
        <v>98</v>
      </c>
      <c r="B232" s="7" t="s">
        <v>346</v>
      </c>
      <c r="C232" s="267"/>
      <c r="D232" s="268"/>
      <c r="E232" s="268"/>
      <c r="F232" s="268"/>
      <c r="G232" s="268"/>
      <c r="H232" s="268"/>
      <c r="I232" s="268"/>
      <c r="J232" s="271">
        <f>J233</f>
        <v>0</v>
      </c>
      <c r="K232" s="271">
        <f t="shared" si="168"/>
        <v>0</v>
      </c>
      <c r="L232" s="271">
        <f t="shared" si="168"/>
        <v>0</v>
      </c>
      <c r="M232" s="271">
        <f t="shared" si="168"/>
        <v>0</v>
      </c>
      <c r="N232" s="271">
        <f t="shared" si="168"/>
        <v>0</v>
      </c>
      <c r="O232" s="271">
        <f t="shared" si="168"/>
        <v>0</v>
      </c>
      <c r="P232" s="274">
        <f>P233</f>
        <v>0</v>
      </c>
      <c r="Q232" s="274">
        <f t="shared" si="168"/>
        <v>0</v>
      </c>
      <c r="R232" s="274">
        <f t="shared" si="168"/>
        <v>0</v>
      </c>
      <c r="S232" s="274">
        <f t="shared" si="168"/>
        <v>102361.1</v>
      </c>
      <c r="T232" s="277">
        <f t="shared" si="168"/>
        <v>100</v>
      </c>
      <c r="U232" s="277"/>
      <c r="V232" s="274">
        <f t="shared" si="168"/>
        <v>0</v>
      </c>
      <c r="W232" s="274">
        <f t="shared" si="168"/>
        <v>0</v>
      </c>
      <c r="X232" s="274">
        <f t="shared" si="168"/>
        <v>0</v>
      </c>
      <c r="Y232" s="274">
        <f t="shared" si="168"/>
        <v>0</v>
      </c>
      <c r="Z232" s="274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33" spans="1:26" ht="24" x14ac:dyDescent="0.25">
      <c r="A233" s="43">
        <v>988</v>
      </c>
      <c r="B233" s="7" t="s">
        <v>347</v>
      </c>
      <c r="C233" s="267"/>
      <c r="D233" s="268"/>
      <c r="E233" s="268"/>
      <c r="F233" s="268"/>
      <c r="G233" s="268"/>
      <c r="H233" s="268"/>
      <c r="I233" s="268"/>
      <c r="J233" s="271">
        <f>J234</f>
        <v>0</v>
      </c>
      <c r="K233" s="271">
        <f t="shared" si="168"/>
        <v>0</v>
      </c>
      <c r="L233" s="271">
        <f t="shared" si="168"/>
        <v>0</v>
      </c>
      <c r="M233" s="271">
        <f t="shared" si="168"/>
        <v>0</v>
      </c>
      <c r="N233" s="271">
        <f t="shared" si="168"/>
        <v>0</v>
      </c>
      <c r="O233" s="271">
        <f t="shared" si="168"/>
        <v>0</v>
      </c>
      <c r="P233" s="274">
        <f>P234</f>
        <v>0</v>
      </c>
      <c r="Q233" s="274">
        <f t="shared" si="168"/>
        <v>0</v>
      </c>
      <c r="R233" s="274">
        <f t="shared" si="168"/>
        <v>0</v>
      </c>
      <c r="S233" s="274">
        <f t="shared" si="168"/>
        <v>102361.1</v>
      </c>
      <c r="T233" s="277">
        <f t="shared" si="168"/>
        <v>100</v>
      </c>
      <c r="U233" s="277"/>
      <c r="V233" s="274">
        <f t="shared" si="168"/>
        <v>0</v>
      </c>
      <c r="W233" s="274">
        <f t="shared" si="168"/>
        <v>0</v>
      </c>
      <c r="X233" s="274">
        <f t="shared" si="168"/>
        <v>0</v>
      </c>
      <c r="Y233" s="274">
        <f t="shared" si="168"/>
        <v>0</v>
      </c>
      <c r="Z233" s="274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34" spans="1:26" ht="24" x14ac:dyDescent="0.25">
      <c r="A234" s="43">
        <v>9888</v>
      </c>
      <c r="B234" s="7" t="s">
        <v>348</v>
      </c>
      <c r="C234" s="267"/>
      <c r="D234" s="268"/>
      <c r="E234" s="268"/>
      <c r="F234" s="268"/>
      <c r="G234" s="268"/>
      <c r="H234" s="268"/>
      <c r="I234" s="268"/>
      <c r="J234" s="271">
        <f>J235</f>
        <v>0</v>
      </c>
      <c r="K234" s="271">
        <f t="shared" si="168"/>
        <v>0</v>
      </c>
      <c r="L234" s="271">
        <f t="shared" si="168"/>
        <v>0</v>
      </c>
      <c r="M234" s="271">
        <f t="shared" si="168"/>
        <v>0</v>
      </c>
      <c r="N234" s="271">
        <f t="shared" si="168"/>
        <v>0</v>
      </c>
      <c r="O234" s="271">
        <f t="shared" si="168"/>
        <v>0</v>
      </c>
      <c r="P234" s="271">
        <f>P235</f>
        <v>0</v>
      </c>
      <c r="Q234" s="271">
        <f t="shared" si="168"/>
        <v>0</v>
      </c>
      <c r="R234" s="271">
        <f t="shared" si="168"/>
        <v>0</v>
      </c>
      <c r="S234" s="271">
        <f t="shared" si="168"/>
        <v>102361.1</v>
      </c>
      <c r="T234" s="271">
        <f t="shared" si="168"/>
        <v>100</v>
      </c>
      <c r="U234" s="271"/>
      <c r="V234" s="271">
        <f t="shared" si="168"/>
        <v>0</v>
      </c>
      <c r="W234" s="271">
        <f t="shared" si="168"/>
        <v>0</v>
      </c>
      <c r="X234" s="271">
        <f t="shared" si="168"/>
        <v>0</v>
      </c>
      <c r="Y234" s="271">
        <f t="shared" si="168"/>
        <v>0</v>
      </c>
      <c r="Z234" s="271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35" spans="1:26" x14ac:dyDescent="0.25">
      <c r="A235" s="10">
        <v>98888</v>
      </c>
      <c r="B235" s="26" t="s">
        <v>349</v>
      </c>
      <c r="C235" s="102"/>
      <c r="D235" s="5"/>
      <c r="E235" s="5"/>
      <c r="F235" s="26"/>
      <c r="G235" s="26"/>
      <c r="H235" s="26"/>
      <c r="I235" s="26"/>
      <c r="J235" s="6"/>
      <c r="K235" s="27"/>
      <c r="L235" s="6"/>
      <c r="M235" s="27"/>
      <c r="N235" s="6"/>
      <c r="O235" s="6"/>
      <c r="P235" s="299">
        <v>0</v>
      </c>
      <c r="Q235" s="299">
        <v>0</v>
      </c>
      <c r="R235" s="299">
        <v>0</v>
      </c>
      <c r="S235" s="6">
        <v>102361.1</v>
      </c>
      <c r="T235" s="244">
        <f>IFERROR(BazaZaUpit[[#This Row],[Izvršenje 01.01.-30.06.2023.]]/BazaZaUpit[[#This Row],[Izvršenje 01.01.-30.06.2022.]]*100,1*100)</f>
        <v>100</v>
      </c>
      <c r="U235" s="244"/>
      <c r="V235" s="6"/>
      <c r="W235" s="6"/>
      <c r="X235" s="6"/>
      <c r="Y235" s="6"/>
      <c r="Z235" s="6">
        <f>BazaZaUpit[[#This Row],[IZVORNI / TEKUĆI                           Plan za 2023.]]-BazaZaUpit[[#This Row],[SMANJENJE - PRERASPODJELA TEKUĆI PLAN 2023. ]]+BazaZaUpit[[#This Row],[POVEĆANJE - PRERASPODJELA TEKUĆI PLAN 2023.]]-BazaZaUpit[[#This Row],[UŠTEDE - PRERASPODJELA TEKUĆI PLAN 2023.]]+BazaZaUpit[[#This Row],[NEDOSTATNA SREDSTVA - PRERASPODJELA TEKUĆI PLAN 2023.]]</f>
        <v>0</v>
      </c>
    </row>
    <row r="236" spans="1:26" x14ac:dyDescent="0.25">
      <c r="Q236" s="57"/>
      <c r="R236" s="57"/>
      <c r="S236" s="57"/>
    </row>
    <row r="237" spans="1:26" x14ac:dyDescent="0.25">
      <c r="Q237" s="57"/>
      <c r="R237" s="57"/>
      <c r="S237" s="57"/>
    </row>
    <row r="238" spans="1:26" x14ac:dyDescent="0.25">
      <c r="Q238" s="57"/>
      <c r="R238" s="57"/>
      <c r="S238" s="57"/>
    </row>
    <row r="239" spans="1:26" x14ac:dyDescent="0.25">
      <c r="Q239" s="57"/>
      <c r="R239" s="57"/>
      <c r="S239" s="57"/>
    </row>
    <row r="240" spans="1:26" x14ac:dyDescent="0.25">
      <c r="Q240" s="57">
        <f>Q225-R225</f>
        <v>-3370.4799999999959</v>
      </c>
      <c r="R240" s="57"/>
      <c r="S240" s="57"/>
    </row>
    <row r="241" spans="1:21" x14ac:dyDescent="0.25">
      <c r="Q241" s="57"/>
      <c r="R241" s="57"/>
      <c r="S241" s="57"/>
    </row>
    <row r="242" spans="1:21" x14ac:dyDescent="0.25">
      <c r="Q242" s="57"/>
      <c r="R242" s="57"/>
      <c r="S242" s="57"/>
    </row>
    <row r="243" spans="1:21" x14ac:dyDescent="0.25">
      <c r="Q243" s="57"/>
      <c r="R243" s="57"/>
      <c r="S243" s="57"/>
    </row>
    <row r="244" spans="1:21" x14ac:dyDescent="0.25">
      <c r="A244" s="103" t="s">
        <v>31</v>
      </c>
      <c r="B244" s="103" t="s">
        <v>39</v>
      </c>
      <c r="C244" s="103"/>
      <c r="D244" s="103"/>
      <c r="E244" s="103"/>
      <c r="F244" s="103"/>
      <c r="G244" s="103"/>
      <c r="H244" s="103"/>
      <c r="I244" s="103"/>
      <c r="J244" s="104"/>
      <c r="K244" s="104"/>
      <c r="L244" s="105">
        <f>445306/7.5345</f>
        <v>59102.262923883463</v>
      </c>
      <c r="M244" s="105"/>
      <c r="N244" s="105">
        <v>0</v>
      </c>
      <c r="O244" s="104">
        <v>0</v>
      </c>
      <c r="P244" s="106">
        <v>0</v>
      </c>
      <c r="Q244" s="106">
        <v>0</v>
      </c>
      <c r="R244" s="106">
        <v>0</v>
      </c>
      <c r="S244" s="106">
        <v>0</v>
      </c>
    </row>
    <row r="245" spans="1:21" x14ac:dyDescent="0.25">
      <c r="A245" s="29" t="s">
        <v>31</v>
      </c>
      <c r="B245" s="29" t="s">
        <v>40</v>
      </c>
      <c r="C245" s="29"/>
      <c r="D245" s="29"/>
      <c r="E245" s="29"/>
      <c r="F245" s="29"/>
      <c r="G245" s="29"/>
      <c r="H245" s="29"/>
      <c r="I245" s="29"/>
      <c r="J245" s="30">
        <f>445306/7.5345</f>
        <v>59102.262923883463</v>
      </c>
      <c r="K245" s="30"/>
      <c r="L245" s="31">
        <v>0</v>
      </c>
      <c r="M245" s="31"/>
      <c r="N245" s="31">
        <v>0</v>
      </c>
      <c r="O245" s="30">
        <v>0</v>
      </c>
      <c r="P245" s="97">
        <v>0</v>
      </c>
      <c r="Q245" s="97">
        <v>0</v>
      </c>
      <c r="R245" s="97">
        <v>0</v>
      </c>
      <c r="S245" s="97">
        <v>0</v>
      </c>
    </row>
    <row r="246" spans="1:21" x14ac:dyDescent="0.25">
      <c r="A246" s="32"/>
      <c r="B246" s="32" t="s">
        <v>67</v>
      </c>
      <c r="C246" s="32"/>
      <c r="D246" s="32"/>
      <c r="E246" s="32"/>
      <c r="F246" s="32"/>
      <c r="G246" s="32"/>
      <c r="H246" s="32"/>
      <c r="I246" s="32"/>
      <c r="J246" s="33">
        <f>SUM(J8+J88+J109)</f>
        <v>10186456</v>
      </c>
      <c r="K246" s="33"/>
      <c r="L246" s="33">
        <f>SUM(L8+L88+L109)</f>
        <v>13288679</v>
      </c>
      <c r="M246" s="33"/>
      <c r="N246" s="33">
        <f t="shared" ref="N246:S246" si="169">SUM(N8+N88+N109)</f>
        <v>17870666</v>
      </c>
      <c r="O246" s="33">
        <f t="shared" si="169"/>
        <v>11221542</v>
      </c>
      <c r="P246" s="98">
        <f t="shared" si="169"/>
        <v>11615339</v>
      </c>
      <c r="Q246" s="98">
        <f t="shared" si="169"/>
        <v>4424654.1399999997</v>
      </c>
      <c r="R246" s="98">
        <f t="shared" si="169"/>
        <v>13288679</v>
      </c>
      <c r="S246" s="98">
        <f t="shared" si="169"/>
        <v>5070128.43</v>
      </c>
    </row>
    <row r="247" spans="1:21" x14ac:dyDescent="0.25">
      <c r="A247" s="22"/>
      <c r="B247" s="22" t="s">
        <v>91</v>
      </c>
      <c r="C247" s="22"/>
      <c r="D247" s="22"/>
      <c r="E247" s="22"/>
      <c r="F247" s="22"/>
      <c r="G247" s="22"/>
      <c r="H247" s="22"/>
      <c r="I247" s="22"/>
      <c r="J247" s="23">
        <f t="shared" ref="J247:O247" si="170">SUM(J164)</f>
        <v>65060</v>
      </c>
      <c r="K247" s="23"/>
      <c r="L247" s="23">
        <f t="shared" si="170"/>
        <v>0</v>
      </c>
      <c r="M247" s="23"/>
      <c r="N247" s="23">
        <f t="shared" si="170"/>
        <v>0</v>
      </c>
      <c r="O247" s="23">
        <f t="shared" si="170"/>
        <v>0</v>
      </c>
      <c r="P247" s="94">
        <f t="shared" ref="P247:S247" si="171">SUM(P164)</f>
        <v>0</v>
      </c>
      <c r="Q247" s="94">
        <f t="shared" si="171"/>
        <v>0</v>
      </c>
      <c r="R247" s="94">
        <f t="shared" si="171"/>
        <v>0</v>
      </c>
      <c r="S247" s="94">
        <f t="shared" si="171"/>
        <v>0</v>
      </c>
    </row>
    <row r="248" spans="1:21" x14ac:dyDescent="0.25">
      <c r="A248" s="18"/>
      <c r="B248" s="18" t="s">
        <v>68</v>
      </c>
      <c r="C248" s="18"/>
      <c r="D248" s="18"/>
      <c r="E248" s="18"/>
      <c r="F248" s="18"/>
      <c r="G248" s="18"/>
      <c r="H248" s="18"/>
      <c r="I248" s="18"/>
      <c r="J248" s="19">
        <f>SUM(J63+J103+J130)</f>
        <v>893211</v>
      </c>
      <c r="K248" s="19"/>
      <c r="L248" s="19">
        <f>SUM(L63+L103+L130)</f>
        <v>209102</v>
      </c>
      <c r="M248" s="19"/>
      <c r="N248" s="19">
        <f t="shared" ref="N248:S248" si="172">SUM(N63+N103+N130)</f>
        <v>0</v>
      </c>
      <c r="O248" s="19">
        <f t="shared" si="172"/>
        <v>0</v>
      </c>
      <c r="P248" s="93">
        <f t="shared" si="172"/>
        <v>0</v>
      </c>
      <c r="Q248" s="93">
        <f t="shared" si="172"/>
        <v>589260.57000000007</v>
      </c>
      <c r="R248" s="93">
        <f t="shared" si="172"/>
        <v>209102</v>
      </c>
      <c r="S248" s="93">
        <f t="shared" si="172"/>
        <v>4645.3</v>
      </c>
    </row>
    <row r="249" spans="1:21" x14ac:dyDescent="0.25">
      <c r="A249" s="24"/>
      <c r="B249" s="24" t="s">
        <v>92</v>
      </c>
      <c r="C249" s="24"/>
      <c r="D249" s="24"/>
      <c r="E249" s="24"/>
      <c r="F249" s="24"/>
      <c r="G249" s="24"/>
      <c r="H249" s="24"/>
      <c r="I249" s="24"/>
      <c r="J249" s="25">
        <f>SUM(J187)</f>
        <v>368672</v>
      </c>
      <c r="K249" s="25"/>
      <c r="L249" s="25">
        <f t="shared" ref="L249:O249" si="173">SUM(L187)</f>
        <v>0</v>
      </c>
      <c r="M249" s="25"/>
      <c r="N249" s="25">
        <f t="shared" si="173"/>
        <v>0</v>
      </c>
      <c r="O249" s="25">
        <f t="shared" si="173"/>
        <v>0</v>
      </c>
      <c r="P249" s="95">
        <f t="shared" ref="P249:S249" si="174">SUM(P187)</f>
        <v>0</v>
      </c>
      <c r="Q249" s="95">
        <f t="shared" si="174"/>
        <v>0</v>
      </c>
      <c r="R249" s="95">
        <f t="shared" si="174"/>
        <v>0</v>
      </c>
      <c r="S249" s="95">
        <f t="shared" si="174"/>
        <v>0</v>
      </c>
    </row>
    <row r="250" spans="1:21" s="42" customFormat="1" x14ac:dyDescent="0.25">
      <c r="A250" s="56"/>
      <c r="B250" s="12" t="s">
        <v>96</v>
      </c>
      <c r="C250" s="12"/>
      <c r="D250" s="12"/>
      <c r="E250" s="12"/>
      <c r="F250" s="12"/>
      <c r="G250" s="12"/>
      <c r="H250" s="12"/>
      <c r="I250" s="12"/>
      <c r="J250" s="13">
        <f>SUM(J82)</f>
        <v>1354430</v>
      </c>
      <c r="K250" s="13"/>
      <c r="L250" s="13">
        <f t="shared" ref="L250:O250" si="175">SUM(L82)</f>
        <v>918207</v>
      </c>
      <c r="M250" s="13"/>
      <c r="N250" s="13">
        <f t="shared" si="175"/>
        <v>0</v>
      </c>
      <c r="O250" s="13">
        <f t="shared" si="175"/>
        <v>0</v>
      </c>
      <c r="P250" s="92">
        <f t="shared" ref="P250:S250" si="176">SUM(P82)</f>
        <v>0</v>
      </c>
      <c r="Q250" s="92">
        <f t="shared" si="176"/>
        <v>271407.38</v>
      </c>
      <c r="R250" s="92">
        <f t="shared" si="176"/>
        <v>918207</v>
      </c>
      <c r="S250" s="92">
        <f t="shared" si="176"/>
        <v>357797.18</v>
      </c>
      <c r="T250" s="259"/>
      <c r="U250" s="259"/>
    </row>
    <row r="251" spans="1:21" x14ac:dyDescent="0.25">
      <c r="A251" s="35"/>
      <c r="B251" s="35"/>
      <c r="C251" s="34"/>
      <c r="D251" s="34"/>
      <c r="E251" s="34"/>
      <c r="F251" s="34"/>
      <c r="G251" s="34"/>
      <c r="H251" s="34"/>
      <c r="I251" s="34"/>
    </row>
    <row r="252" spans="1:21" x14ac:dyDescent="0.25">
      <c r="A252" s="34"/>
      <c r="B252" s="34"/>
      <c r="C252" s="34"/>
      <c r="D252" s="34"/>
      <c r="E252" s="34"/>
      <c r="F252" s="34"/>
      <c r="G252" s="34"/>
      <c r="H252" s="34"/>
      <c r="I252" s="34"/>
    </row>
    <row r="254" spans="1:21" x14ac:dyDescent="0.25">
      <c r="A254" s="34"/>
      <c r="B254" s="34"/>
      <c r="C254" s="34"/>
      <c r="D254" s="34"/>
      <c r="E254" s="34"/>
      <c r="F254" s="34"/>
      <c r="G254" s="34"/>
      <c r="H254" s="34"/>
      <c r="I254" s="34"/>
    </row>
    <row r="256" spans="1:21" x14ac:dyDescent="0.25">
      <c r="L256" s="57"/>
      <c r="M256" s="57"/>
    </row>
  </sheetData>
  <phoneticPr fontId="17" type="noConversion"/>
  <pageMargins left="0.19685039370078741" right="0.19685039370078741" top="0.19685039370078741" bottom="0.19685039370078741" header="0.31496062992125984" footer="0.31496062992125984"/>
  <pageSetup paperSize="9" scale="23" fitToHeight="0" orientation="portrait" cellComments="asDisplayed" r:id="rId1"/>
  <rowBreaks count="3" manualBreakCount="3">
    <brk id="102" max="20" man="1"/>
    <brk id="128" max="20" man="1"/>
    <brk id="162" max="20" man="1"/>
  </rowBreak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7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8" sqref="A8"/>
      <selection pane="bottomRight" activeCell="A36" sqref="A36"/>
    </sheetView>
  </sheetViews>
  <sheetFormatPr defaultColWidth="8.85546875" defaultRowHeight="12" x14ac:dyDescent="0.2"/>
  <cols>
    <col min="1" max="1" width="60.7109375" style="63" customWidth="1"/>
    <col min="2" max="2" width="13.7109375" style="82" customWidth="1"/>
    <col min="3" max="3" width="13.7109375" style="82" hidden="1" customWidth="1"/>
    <col min="4" max="4" width="14.42578125" style="82" customWidth="1"/>
    <col min="5" max="5" width="13.7109375" style="82" hidden="1" customWidth="1"/>
    <col min="6" max="6" width="14" style="82" hidden="1" customWidth="1"/>
    <col min="7" max="7" width="16.5703125" style="82" hidden="1" customWidth="1"/>
    <col min="8" max="8" width="13.7109375" style="63" hidden="1" customWidth="1"/>
    <col min="9" max="9" width="9" style="63" hidden="1" customWidth="1"/>
    <col min="10" max="10" width="9.140625" style="63" hidden="1" customWidth="1"/>
    <col min="11" max="11" width="11.28515625" style="63" hidden="1" customWidth="1"/>
    <col min="12" max="12" width="11.140625" style="63" hidden="1" customWidth="1"/>
    <col min="13" max="14" width="14.85546875" style="63" customWidth="1"/>
    <col min="15" max="15" width="12.28515625" style="63" customWidth="1"/>
    <col min="16" max="16384" width="8.85546875" style="63"/>
  </cols>
  <sheetData>
    <row r="1" spans="1:15" ht="15" x14ac:dyDescent="0.25">
      <c r="A1" s="375" t="s">
        <v>419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3" spans="1:15" x14ac:dyDescent="0.2">
      <c r="A3" s="377" t="s">
        <v>417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</row>
    <row r="4" spans="1:15" ht="12.75" customHeight="1" x14ac:dyDescent="0.2"/>
    <row r="5" spans="1:15" x14ac:dyDescent="0.2">
      <c r="A5" s="377" t="s">
        <v>418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</row>
    <row r="6" spans="1:15" x14ac:dyDescent="0.2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5" hidden="1" x14ac:dyDescent="0.2">
      <c r="A7" s="129"/>
      <c r="B7" s="129"/>
      <c r="C7" s="129"/>
      <c r="D7" s="129"/>
      <c r="E7" s="129"/>
      <c r="F7" s="131"/>
      <c r="G7" s="131"/>
      <c r="H7" s="79"/>
    </row>
    <row r="8" spans="1:15" hidden="1" x14ac:dyDescent="0.2">
      <c r="A8" s="80"/>
      <c r="F8" s="80"/>
      <c r="G8" s="80"/>
      <c r="H8" s="76"/>
    </row>
    <row r="9" spans="1:15" ht="50.25" customHeight="1" x14ac:dyDescent="0.2">
      <c r="A9" s="371" t="s">
        <v>390</v>
      </c>
      <c r="B9" s="373" t="s">
        <v>412</v>
      </c>
      <c r="C9" s="357"/>
      <c r="D9" s="373" t="s">
        <v>411</v>
      </c>
      <c r="E9" s="357"/>
      <c r="F9" s="357"/>
      <c r="G9" s="81"/>
      <c r="H9" s="373" t="s">
        <v>363</v>
      </c>
      <c r="I9" s="373"/>
      <c r="J9" s="373" t="s">
        <v>395</v>
      </c>
      <c r="K9" s="373" t="s">
        <v>396</v>
      </c>
      <c r="L9" s="373" t="s">
        <v>411</v>
      </c>
      <c r="M9" s="373" t="s">
        <v>410</v>
      </c>
      <c r="N9" s="373" t="s">
        <v>398</v>
      </c>
      <c r="O9" s="373" t="s">
        <v>408</v>
      </c>
    </row>
    <row r="10" spans="1:15" ht="48" x14ac:dyDescent="0.2">
      <c r="A10" s="372"/>
      <c r="B10" s="373" t="s">
        <v>325</v>
      </c>
      <c r="C10" s="303" t="s">
        <v>345</v>
      </c>
      <c r="D10" s="373"/>
      <c r="E10" s="304" t="s">
        <v>327</v>
      </c>
      <c r="F10" s="202" t="s">
        <v>334</v>
      </c>
      <c r="G10" s="202" t="s">
        <v>335</v>
      </c>
      <c r="H10" s="356" t="s">
        <v>393</v>
      </c>
      <c r="I10" s="356" t="s">
        <v>394</v>
      </c>
      <c r="J10" s="373"/>
      <c r="K10" s="373"/>
      <c r="L10" s="373" t="s">
        <v>362</v>
      </c>
      <c r="M10" s="373"/>
      <c r="N10" s="373"/>
      <c r="O10" s="373"/>
    </row>
    <row r="11" spans="1:15" x14ac:dyDescent="0.2">
      <c r="A11" s="356"/>
      <c r="B11" s="305" t="s">
        <v>328</v>
      </c>
      <c r="C11" s="204" t="s">
        <v>329</v>
      </c>
      <c r="D11" s="305" t="s">
        <v>329</v>
      </c>
      <c r="E11" s="204" t="s">
        <v>331</v>
      </c>
      <c r="F11" s="278" t="s">
        <v>336</v>
      </c>
      <c r="G11" s="278" t="s">
        <v>333</v>
      </c>
      <c r="H11" s="305" t="s">
        <v>330</v>
      </c>
      <c r="I11" s="305" t="s">
        <v>331</v>
      </c>
      <c r="J11" s="305" t="s">
        <v>366</v>
      </c>
      <c r="K11" s="305" t="s">
        <v>400</v>
      </c>
      <c r="L11" s="305" t="s">
        <v>329</v>
      </c>
      <c r="M11" s="305" t="s">
        <v>330</v>
      </c>
      <c r="N11" s="305" t="s">
        <v>331</v>
      </c>
      <c r="O11" s="305" t="s">
        <v>366</v>
      </c>
    </row>
    <row r="12" spans="1:15" hidden="1" x14ac:dyDescent="0.2">
      <c r="A12" s="80"/>
      <c r="F12" s="80"/>
      <c r="G12" s="80"/>
      <c r="H12" s="76"/>
    </row>
    <row r="13" spans="1:15" hidden="1" x14ac:dyDescent="0.2">
      <c r="A13" s="80"/>
      <c r="F13" s="80"/>
      <c r="G13" s="80"/>
      <c r="H13" s="76"/>
    </row>
    <row r="14" spans="1:15" hidden="1" x14ac:dyDescent="0.2">
      <c r="A14" s="80"/>
      <c r="F14" s="80"/>
      <c r="G14" s="80"/>
      <c r="H14" s="76"/>
    </row>
    <row r="15" spans="1:15" hidden="1" x14ac:dyDescent="0.2">
      <c r="A15" s="129"/>
      <c r="B15" s="129"/>
      <c r="C15" s="129"/>
      <c r="D15" s="129"/>
      <c r="E15" s="129"/>
      <c r="F15" s="131"/>
      <c r="G15" s="131"/>
      <c r="H15" s="79"/>
    </row>
    <row r="16" spans="1:15" hidden="1" x14ac:dyDescent="0.2">
      <c r="A16" s="80"/>
      <c r="F16" s="188"/>
      <c r="G16" s="188"/>
      <c r="H16" s="78"/>
    </row>
    <row r="17" spans="1:15" ht="48" hidden="1" x14ac:dyDescent="0.2">
      <c r="A17" s="203" t="s">
        <v>311</v>
      </c>
      <c r="B17" s="202" t="s">
        <v>325</v>
      </c>
      <c r="C17" s="202" t="s">
        <v>345</v>
      </c>
      <c r="D17" s="202" t="s">
        <v>326</v>
      </c>
      <c r="E17" s="202" t="s">
        <v>327</v>
      </c>
      <c r="F17" s="202" t="s">
        <v>334</v>
      </c>
      <c r="G17" s="202" t="s">
        <v>335</v>
      </c>
    </row>
    <row r="18" spans="1:15" s="61" customFormat="1" hidden="1" x14ac:dyDescent="0.2">
      <c r="A18" s="204"/>
      <c r="B18" s="204" t="s">
        <v>328</v>
      </c>
      <c r="C18" s="204" t="s">
        <v>329</v>
      </c>
      <c r="D18" s="204" t="s">
        <v>330</v>
      </c>
      <c r="E18" s="204" t="s">
        <v>331</v>
      </c>
      <c r="F18" s="278" t="s">
        <v>336</v>
      </c>
      <c r="G18" s="278" t="s">
        <v>333</v>
      </c>
      <c r="H18" s="63"/>
    </row>
    <row r="19" spans="1:15" s="61" customFormat="1" hidden="1" x14ac:dyDescent="0.2">
      <c r="B19" s="81"/>
      <c r="C19" s="81"/>
      <c r="D19" s="81"/>
      <c r="E19" s="81"/>
      <c r="F19" s="81"/>
      <c r="G19" s="81"/>
      <c r="H19" s="63"/>
    </row>
    <row r="20" spans="1:15" s="61" customFormat="1" hidden="1" x14ac:dyDescent="0.2">
      <c r="B20" s="81"/>
      <c r="C20" s="81"/>
      <c r="D20" s="81"/>
      <c r="E20" s="81"/>
      <c r="F20" s="81"/>
      <c r="G20" s="81"/>
      <c r="H20" s="63"/>
    </row>
    <row r="21" spans="1:15" s="61" customFormat="1" hidden="1" x14ac:dyDescent="0.2">
      <c r="B21" s="81"/>
      <c r="C21" s="81"/>
      <c r="D21" s="81"/>
      <c r="E21" s="81"/>
      <c r="F21" s="81"/>
      <c r="G21" s="81"/>
      <c r="H21" s="63"/>
    </row>
    <row r="22" spans="1:15" s="77" customFormat="1" ht="52.9" hidden="1" customHeight="1" x14ac:dyDescent="0.2">
      <c r="A22" s="113" t="s">
        <v>167</v>
      </c>
      <c r="B22" s="82" t="s">
        <v>404</v>
      </c>
      <c r="C22" s="86" t="s">
        <v>285</v>
      </c>
      <c r="D22" s="86" t="s">
        <v>281</v>
      </c>
      <c r="E22" s="86" t="s">
        <v>282</v>
      </c>
      <c r="F22" s="86" t="s">
        <v>283</v>
      </c>
      <c r="G22" s="86" t="s">
        <v>284</v>
      </c>
      <c r="H22" s="82" t="s">
        <v>382</v>
      </c>
      <c r="I22" s="82" t="s">
        <v>383</v>
      </c>
      <c r="J22" s="82" t="s">
        <v>384</v>
      </c>
      <c r="K22" s="82" t="s">
        <v>385</v>
      </c>
      <c r="L22" s="82" t="s">
        <v>386</v>
      </c>
      <c r="M22" s="82" t="s">
        <v>387</v>
      </c>
      <c r="N22" s="82" t="s">
        <v>388</v>
      </c>
      <c r="O22" s="82" t="s">
        <v>409</v>
      </c>
    </row>
    <row r="23" spans="1:15" x14ac:dyDescent="0.2">
      <c r="A23" s="288" t="s">
        <v>2</v>
      </c>
      <c r="B23" s="289">
        <v>11142928.719999999</v>
      </c>
      <c r="C23" s="289">
        <v>14319137</v>
      </c>
      <c r="D23" s="289">
        <v>14319137</v>
      </c>
      <c r="E23" s="289">
        <v>5530286.709999999</v>
      </c>
      <c r="F23" s="289">
        <v>106.7</v>
      </c>
      <c r="G23" s="289">
        <v>38.621648148208926</v>
      </c>
      <c r="H23" s="289">
        <v>215940</v>
      </c>
      <c r="I23" s="289">
        <v>206050</v>
      </c>
      <c r="J23" s="289"/>
      <c r="K23" s="289"/>
      <c r="L23" s="289">
        <v>14309247</v>
      </c>
      <c r="M23" s="289">
        <v>17870666</v>
      </c>
      <c r="N23" s="289">
        <v>11221542</v>
      </c>
      <c r="O23" s="289">
        <v>11615339</v>
      </c>
    </row>
    <row r="24" spans="1:15" x14ac:dyDescent="0.2">
      <c r="A24" s="368" t="s">
        <v>120</v>
      </c>
      <c r="B24" s="190">
        <v>11142928.719999999</v>
      </c>
      <c r="C24" s="190">
        <v>14319137</v>
      </c>
      <c r="D24" s="190">
        <v>14319137</v>
      </c>
      <c r="E24" s="190">
        <v>5530286.709999999</v>
      </c>
      <c r="F24" s="190">
        <v>106.7</v>
      </c>
      <c r="G24" s="190">
        <v>38.621648148208926</v>
      </c>
      <c r="H24" s="190">
        <v>215940</v>
      </c>
      <c r="I24" s="190">
        <v>206050</v>
      </c>
      <c r="J24" s="190"/>
      <c r="K24" s="190"/>
      <c r="L24" s="190">
        <v>14309247</v>
      </c>
      <c r="M24" s="190">
        <v>17870666</v>
      </c>
      <c r="N24" s="190">
        <v>11221542</v>
      </c>
      <c r="O24" s="190">
        <v>11615339</v>
      </c>
    </row>
    <row r="25" spans="1:15" x14ac:dyDescent="0.2">
      <c r="A25" s="290" t="s">
        <v>123</v>
      </c>
      <c r="B25" s="291">
        <v>889581.37</v>
      </c>
      <c r="C25" s="291">
        <v>918207</v>
      </c>
      <c r="D25" s="291">
        <v>918207</v>
      </c>
      <c r="E25" s="291">
        <v>357797.18</v>
      </c>
      <c r="F25" s="291">
        <v>131.80000000000001</v>
      </c>
      <c r="G25" s="291">
        <v>38.96694100567737</v>
      </c>
      <c r="H25" s="291"/>
      <c r="I25" s="291"/>
      <c r="J25" s="291"/>
      <c r="K25" s="291"/>
      <c r="L25" s="291">
        <v>918207</v>
      </c>
      <c r="M25" s="291"/>
      <c r="N25" s="291"/>
      <c r="O25" s="291"/>
    </row>
    <row r="26" spans="1:15" x14ac:dyDescent="0.2">
      <c r="A26" s="326" t="s">
        <v>297</v>
      </c>
      <c r="B26" s="369">
        <v>889581.37</v>
      </c>
      <c r="C26" s="369">
        <v>918207</v>
      </c>
      <c r="D26" s="369">
        <v>918207</v>
      </c>
      <c r="E26" s="369">
        <v>357797.18</v>
      </c>
      <c r="F26" s="369">
        <v>131.80000000000001</v>
      </c>
      <c r="G26" s="369">
        <v>38.96694100567737</v>
      </c>
      <c r="H26" s="369"/>
      <c r="I26" s="369"/>
      <c r="J26" s="369"/>
      <c r="K26" s="369"/>
      <c r="L26" s="369">
        <v>918207</v>
      </c>
      <c r="M26" s="369"/>
      <c r="N26" s="369"/>
      <c r="O26" s="369"/>
    </row>
    <row r="27" spans="1:15" x14ac:dyDescent="0.2">
      <c r="A27" s="265" t="s">
        <v>298</v>
      </c>
      <c r="B27" s="369">
        <v>889581.37</v>
      </c>
      <c r="C27" s="370">
        <v>918207</v>
      </c>
      <c r="D27" s="370">
        <v>918207</v>
      </c>
      <c r="E27" s="369">
        <v>357797.18</v>
      </c>
      <c r="F27" s="369">
        <v>131.80000000000001</v>
      </c>
      <c r="G27" s="370">
        <v>38.96694100567737</v>
      </c>
      <c r="H27" s="369"/>
      <c r="I27" s="369"/>
      <c r="J27" s="369"/>
      <c r="K27" s="369"/>
      <c r="L27" s="369">
        <v>918207</v>
      </c>
      <c r="M27" s="369"/>
      <c r="N27" s="369"/>
      <c r="O27" s="369"/>
    </row>
    <row r="28" spans="1:15" x14ac:dyDescent="0.2">
      <c r="A28" s="365" t="s">
        <v>259</v>
      </c>
      <c r="B28" s="82">
        <v>889581.37</v>
      </c>
      <c r="C28" s="82">
        <v>918207</v>
      </c>
      <c r="D28" s="82">
        <v>918207</v>
      </c>
      <c r="E28" s="82">
        <v>357797.18</v>
      </c>
      <c r="F28" s="82">
        <v>131.80000000000001</v>
      </c>
      <c r="G28" s="82">
        <v>38.96694100567737</v>
      </c>
      <c r="H28" s="82"/>
      <c r="I28" s="82"/>
      <c r="J28" s="82"/>
      <c r="K28" s="82"/>
      <c r="L28" s="82">
        <v>918207</v>
      </c>
      <c r="M28" s="82"/>
      <c r="N28" s="82"/>
      <c r="O28" s="82"/>
    </row>
    <row r="29" spans="1:15" x14ac:dyDescent="0.2">
      <c r="A29" s="366" t="s">
        <v>193</v>
      </c>
      <c r="B29" s="82">
        <v>889581.37</v>
      </c>
      <c r="C29" s="82">
        <v>918207</v>
      </c>
      <c r="D29" s="82">
        <v>918207</v>
      </c>
      <c r="E29" s="82">
        <v>357797.18</v>
      </c>
      <c r="F29" s="82">
        <v>131.80000000000001</v>
      </c>
      <c r="G29" s="82">
        <v>38.96694100567737</v>
      </c>
      <c r="H29" s="82"/>
      <c r="I29" s="82"/>
      <c r="J29" s="82"/>
      <c r="K29" s="82"/>
      <c r="L29" s="82">
        <v>918207</v>
      </c>
      <c r="M29" s="82"/>
      <c r="N29" s="82"/>
      <c r="O29" s="82"/>
    </row>
    <row r="30" spans="1:15" x14ac:dyDescent="0.2">
      <c r="A30" s="290" t="s">
        <v>122</v>
      </c>
      <c r="B30" s="367">
        <v>795918.65999999992</v>
      </c>
      <c r="C30" s="367">
        <v>112251</v>
      </c>
      <c r="D30" s="367">
        <v>112251</v>
      </c>
      <c r="E30" s="367">
        <v>102361.1</v>
      </c>
      <c r="F30" s="367">
        <v>20.9</v>
      </c>
      <c r="G30" s="367">
        <v>91.189477153878357</v>
      </c>
      <c r="H30" s="367">
        <v>88390</v>
      </c>
      <c r="I30" s="367">
        <v>78500</v>
      </c>
      <c r="J30" s="367"/>
      <c r="K30" s="367"/>
      <c r="L30" s="367">
        <v>102361</v>
      </c>
      <c r="M30" s="367"/>
      <c r="N30" s="367"/>
      <c r="O30" s="367"/>
    </row>
    <row r="31" spans="1:15" x14ac:dyDescent="0.2">
      <c r="A31" s="326" t="s">
        <v>295</v>
      </c>
      <c r="B31" s="82">
        <v>795918.65999999992</v>
      </c>
      <c r="C31" s="284">
        <v>112251</v>
      </c>
      <c r="D31" s="348">
        <v>112251</v>
      </c>
      <c r="E31" s="82">
        <v>102361.1</v>
      </c>
      <c r="F31" s="82">
        <v>20.9</v>
      </c>
      <c r="G31" s="284">
        <v>91.189477153878357</v>
      </c>
      <c r="H31" s="82">
        <v>88390</v>
      </c>
      <c r="I31" s="82">
        <v>78500</v>
      </c>
      <c r="J31" s="82"/>
      <c r="K31" s="82"/>
      <c r="L31" s="82">
        <v>102361</v>
      </c>
      <c r="M31" s="82"/>
      <c r="N31" s="82"/>
      <c r="O31" s="82"/>
    </row>
    <row r="32" spans="1:15" x14ac:dyDescent="0.2">
      <c r="A32" s="310" t="s">
        <v>296</v>
      </c>
      <c r="B32" s="82">
        <v>795918.65999999992</v>
      </c>
      <c r="C32" s="284">
        <v>112251</v>
      </c>
      <c r="D32" s="348">
        <v>112251</v>
      </c>
      <c r="E32" s="82">
        <v>102361.1</v>
      </c>
      <c r="F32" s="82">
        <v>20.9</v>
      </c>
      <c r="G32" s="284">
        <v>91.189477153878357</v>
      </c>
      <c r="H32" s="82">
        <v>88390</v>
      </c>
      <c r="I32" s="82">
        <v>78500</v>
      </c>
      <c r="J32" s="82"/>
      <c r="K32" s="82"/>
      <c r="L32" s="82">
        <v>102361</v>
      </c>
      <c r="M32" s="82"/>
      <c r="N32" s="82"/>
      <c r="O32" s="82"/>
    </row>
    <row r="33" spans="1:15" x14ac:dyDescent="0.2">
      <c r="A33" s="290" t="s">
        <v>121</v>
      </c>
      <c r="B33" s="367">
        <v>9457428.6899999995</v>
      </c>
      <c r="C33" s="367">
        <v>13288679</v>
      </c>
      <c r="D33" s="367">
        <v>13288679</v>
      </c>
      <c r="E33" s="367">
        <v>5070128.43</v>
      </c>
      <c r="F33" s="367">
        <v>114.6</v>
      </c>
      <c r="G33" s="367">
        <v>38.153742971743085</v>
      </c>
      <c r="H33" s="367">
        <v>127550</v>
      </c>
      <c r="I33" s="367">
        <v>127550</v>
      </c>
      <c r="J33" s="367"/>
      <c r="K33" s="367"/>
      <c r="L33" s="367">
        <v>13288679</v>
      </c>
      <c r="M33" s="367">
        <v>17870666</v>
      </c>
      <c r="N33" s="367">
        <v>11221542</v>
      </c>
      <c r="O33" s="367">
        <v>11615339</v>
      </c>
    </row>
    <row r="34" spans="1:15" ht="24" x14ac:dyDescent="0.2">
      <c r="A34" s="325" t="s">
        <v>292</v>
      </c>
      <c r="B34" s="82">
        <v>9457428.6899999995</v>
      </c>
      <c r="C34" s="284">
        <v>13288679</v>
      </c>
      <c r="D34" s="348">
        <v>13288679</v>
      </c>
      <c r="E34" s="82">
        <v>5070128.43</v>
      </c>
      <c r="F34" s="82">
        <v>114.6</v>
      </c>
      <c r="G34" s="284">
        <v>38.153742971743085</v>
      </c>
      <c r="H34" s="82">
        <v>127550</v>
      </c>
      <c r="I34" s="82">
        <v>127550</v>
      </c>
      <c r="J34" s="82"/>
      <c r="K34" s="82"/>
      <c r="L34" s="82">
        <v>13288679</v>
      </c>
      <c r="M34" s="82">
        <v>17870666</v>
      </c>
      <c r="N34" s="82">
        <v>11221542</v>
      </c>
      <c r="O34" s="82">
        <v>11615339</v>
      </c>
    </row>
    <row r="35" spans="1:15" ht="24" x14ac:dyDescent="0.2">
      <c r="A35" s="265" t="s">
        <v>293</v>
      </c>
      <c r="B35" s="82">
        <v>9150717.339999998</v>
      </c>
      <c r="C35" s="284">
        <v>10395910</v>
      </c>
      <c r="D35" s="348">
        <v>10395910</v>
      </c>
      <c r="E35" s="82">
        <v>4970511.8400000008</v>
      </c>
      <c r="F35" s="82">
        <v>114.1</v>
      </c>
      <c r="G35" s="284">
        <v>47.812186138587201</v>
      </c>
      <c r="H35" s="82">
        <v>65000</v>
      </c>
      <c r="I35" s="82">
        <v>112000</v>
      </c>
      <c r="J35" s="82"/>
      <c r="K35" s="82"/>
      <c r="L35" s="82">
        <v>10442910</v>
      </c>
      <c r="M35" s="82">
        <v>10638573</v>
      </c>
      <c r="N35" s="82">
        <v>10894392</v>
      </c>
      <c r="O35" s="82">
        <v>11238189</v>
      </c>
    </row>
    <row r="36" spans="1:15" ht="27" customHeight="1" x14ac:dyDescent="0.2">
      <c r="A36" s="265" t="s">
        <v>294</v>
      </c>
      <c r="B36" s="82">
        <v>306711.34999999998</v>
      </c>
      <c r="C36" s="284">
        <v>2892769</v>
      </c>
      <c r="D36" s="348">
        <v>2892769</v>
      </c>
      <c r="E36" s="82">
        <v>99616.59</v>
      </c>
      <c r="F36" s="82">
        <v>147.69999999999999</v>
      </c>
      <c r="G36" s="284">
        <v>3.4436413692209782</v>
      </c>
      <c r="H36" s="82">
        <v>62550</v>
      </c>
      <c r="I36" s="82">
        <v>15550</v>
      </c>
      <c r="J36" s="82"/>
      <c r="K36" s="82"/>
      <c r="L36" s="82">
        <v>2845769</v>
      </c>
      <c r="M36" s="82">
        <v>7232093</v>
      </c>
      <c r="N36" s="82">
        <v>327150</v>
      </c>
      <c r="O36" s="82">
        <v>377150</v>
      </c>
    </row>
    <row r="37" spans="1:15" ht="27" customHeight="1" x14ac:dyDescent="0.2">
      <c r="A37" s="330" t="s">
        <v>287</v>
      </c>
      <c r="B37" s="312">
        <v>11142928.719999999</v>
      </c>
      <c r="C37" s="312">
        <v>14319137</v>
      </c>
      <c r="D37" s="312">
        <v>14319137</v>
      </c>
      <c r="E37" s="312">
        <v>5530286.709999999</v>
      </c>
      <c r="F37" s="312">
        <v>106.7</v>
      </c>
      <c r="G37" s="312">
        <v>38.621648148208926</v>
      </c>
      <c r="H37" s="312">
        <v>215940</v>
      </c>
      <c r="I37" s="312">
        <v>206050</v>
      </c>
      <c r="J37" s="312"/>
      <c r="K37" s="312"/>
      <c r="L37" s="312">
        <v>14309247</v>
      </c>
      <c r="M37" s="312">
        <v>17870666</v>
      </c>
      <c r="N37" s="312">
        <v>11221542</v>
      </c>
      <c r="O37" s="312">
        <v>11615339</v>
      </c>
    </row>
    <row r="38" spans="1:15" ht="27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 ht="27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 ht="27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 ht="27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ht="27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 ht="27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 ht="27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 ht="27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 ht="27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 ht="27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 ht="27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 ht="27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 ht="27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 ht="27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 ht="27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 ht="27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 ht="27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 ht="27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 ht="27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 ht="27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27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ht="27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ht="27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ht="27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ht="27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ht="27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ht="27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ht="27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ht="27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ht="27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ht="27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ht="27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ht="27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ht="27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ht="27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ht="27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ht="27" customHeigh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ht="27" customHeigh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ht="27" customHeigh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ht="27" customHeigh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ht="27" customHeigh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ht="27" customHeigh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ht="27" customHeigh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ht="27" customHeigh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ht="27" customHeigh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ht="27" customHeigh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 ht="27" customHeigh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 ht="27" customHeigh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 ht="27" customHeigh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 ht="27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 ht="27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 ht="27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 ht="27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 ht="27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 ht="27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 ht="27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 ht="27" customHeigh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 ht="27" customHeigh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 ht="27" customHeigh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 ht="27" customHeight="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 ht="27" customHeigh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 ht="27" customHeigh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 ht="27" customHeight="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 ht="27" customHeigh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 ht="27" customHeight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 ht="27" customHeigh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 ht="27" customHeigh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 ht="27" customHeight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 ht="27" customHeigh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 ht="27" customHeigh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 ht="27" customHeigh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 ht="27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 ht="27" customHeight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 ht="27" customHeight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 ht="27" customHeigh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 ht="27" customHeigh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 ht="27" customHeight="1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 ht="27" customHeight="1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 ht="27" customHeight="1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 ht="27" customHeight="1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 ht="27" customHeight="1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 ht="27" customHeight="1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 ht="27" customHeight="1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 ht="27" customHeight="1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 ht="27" customHeight="1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 ht="27" customHeight="1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 ht="27" customHeight="1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 ht="27" customHeight="1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 ht="27" customHeight="1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 ht="27" customHeight="1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 ht="27" customHeight="1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 ht="27" customHeight="1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 ht="27" customHeight="1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 ht="27" customHeight="1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 ht="27" customHeight="1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 ht="27" customHeight="1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 ht="27" customHeight="1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 ht="27" customHeight="1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 ht="27" customHeight="1" x14ac:dyDescent="0.25">
      <c r="A136"/>
      <c r="B136" s="151"/>
      <c r="C136" s="151"/>
      <c r="D136" s="151"/>
      <c r="E136" s="151"/>
      <c r="F136" s="151"/>
      <c r="G136" s="151"/>
    </row>
    <row r="137" spans="1:15" ht="27" customHeight="1" x14ac:dyDescent="0.25">
      <c r="A137"/>
      <c r="B137" s="151"/>
      <c r="C137" s="151"/>
      <c r="D137" s="151"/>
      <c r="E137" s="151"/>
      <c r="F137" s="151"/>
      <c r="G137" s="151"/>
    </row>
    <row r="138" spans="1:15" ht="27" customHeight="1" x14ac:dyDescent="0.25">
      <c r="A138"/>
      <c r="B138" s="151"/>
      <c r="C138" s="151"/>
      <c r="D138" s="151"/>
      <c r="E138" s="151"/>
      <c r="F138" s="151"/>
      <c r="G138" s="151"/>
    </row>
    <row r="139" spans="1:15" ht="27" customHeight="1" x14ac:dyDescent="0.25">
      <c r="A139"/>
      <c r="B139" s="151"/>
      <c r="C139" s="151"/>
      <c r="D139" s="151"/>
      <c r="E139" s="151"/>
      <c r="F139" s="151"/>
      <c r="G139" s="151"/>
    </row>
    <row r="140" spans="1:15" ht="27" customHeight="1" x14ac:dyDescent="0.25">
      <c r="A140"/>
      <c r="B140" s="151"/>
      <c r="C140" s="151"/>
      <c r="D140" s="151"/>
      <c r="E140" s="151"/>
      <c r="F140" s="151"/>
      <c r="G140" s="151"/>
    </row>
    <row r="141" spans="1:15" ht="27" customHeight="1" x14ac:dyDescent="0.25">
      <c r="A141"/>
      <c r="B141" s="151"/>
      <c r="C141" s="151"/>
      <c r="D141" s="151"/>
      <c r="E141" s="151"/>
      <c r="F141" s="151"/>
      <c r="G141" s="151"/>
    </row>
    <row r="142" spans="1:15" ht="27" customHeight="1" x14ac:dyDescent="0.25">
      <c r="A142"/>
      <c r="B142" s="151"/>
      <c r="C142" s="151"/>
      <c r="D142" s="151"/>
      <c r="E142" s="151"/>
      <c r="F142" s="151"/>
      <c r="G142" s="151"/>
    </row>
    <row r="143" spans="1:15" ht="27" customHeight="1" x14ac:dyDescent="0.25">
      <c r="A143"/>
      <c r="B143" s="151"/>
      <c r="C143" s="151"/>
      <c r="D143" s="151"/>
      <c r="E143" s="151"/>
      <c r="F143" s="151"/>
      <c r="G143" s="151"/>
    </row>
    <row r="144" spans="1:15" ht="27" customHeight="1" x14ac:dyDescent="0.25">
      <c r="A144"/>
      <c r="B144" s="151"/>
      <c r="C144" s="151"/>
      <c r="D144" s="151"/>
      <c r="E144" s="151"/>
      <c r="F144" s="151"/>
      <c r="G144" s="151"/>
    </row>
    <row r="145" spans="1:7" ht="27" customHeight="1" x14ac:dyDescent="0.25">
      <c r="A145"/>
      <c r="B145" s="151"/>
      <c r="C145" s="151"/>
      <c r="D145" s="151"/>
      <c r="E145" s="151"/>
      <c r="F145" s="151"/>
      <c r="G145" s="151"/>
    </row>
    <row r="146" spans="1:7" ht="27" customHeight="1" x14ac:dyDescent="0.25">
      <c r="A146"/>
      <c r="B146" s="151"/>
      <c r="C146" s="151"/>
      <c r="D146" s="151"/>
      <c r="E146" s="151"/>
      <c r="F146" s="151"/>
      <c r="G146" s="151"/>
    </row>
    <row r="147" spans="1:7" ht="27" customHeight="1" x14ac:dyDescent="0.25">
      <c r="A147"/>
      <c r="B147" s="151"/>
      <c r="C147" s="151"/>
      <c r="D147" s="151"/>
      <c r="E147" s="151"/>
      <c r="F147" s="151"/>
      <c r="G147" s="151"/>
    </row>
    <row r="148" spans="1:7" ht="27" customHeight="1" x14ac:dyDescent="0.25">
      <c r="A148"/>
      <c r="B148" s="151"/>
      <c r="C148" s="151"/>
      <c r="D148" s="151"/>
      <c r="E148" s="151"/>
      <c r="F148" s="151"/>
      <c r="G148" s="151"/>
    </row>
    <row r="149" spans="1:7" ht="27" customHeight="1" x14ac:dyDescent="0.25">
      <c r="A149"/>
      <c r="B149" s="151"/>
      <c r="C149" s="151"/>
      <c r="D149" s="151"/>
      <c r="E149" s="151"/>
      <c r="F149" s="151"/>
      <c r="G149" s="151"/>
    </row>
    <row r="150" spans="1:7" ht="27" customHeight="1" x14ac:dyDescent="0.25">
      <c r="A150"/>
      <c r="B150" s="151"/>
      <c r="C150" s="151"/>
      <c r="D150" s="151"/>
      <c r="E150" s="151"/>
      <c r="F150" s="151"/>
      <c r="G150" s="151"/>
    </row>
    <row r="151" spans="1:7" ht="27" customHeight="1" x14ac:dyDescent="0.25">
      <c r="A151"/>
      <c r="B151" s="151"/>
      <c r="C151" s="151"/>
      <c r="D151" s="151"/>
      <c r="E151" s="151"/>
      <c r="F151" s="151"/>
      <c r="G151" s="151"/>
    </row>
    <row r="152" spans="1:7" ht="27" customHeight="1" x14ac:dyDescent="0.25">
      <c r="A152"/>
      <c r="B152" s="151"/>
      <c r="C152" s="151"/>
      <c r="D152" s="151"/>
      <c r="E152" s="151"/>
      <c r="F152" s="151"/>
      <c r="G152" s="151"/>
    </row>
    <row r="153" spans="1:7" ht="27" customHeight="1" x14ac:dyDescent="0.25">
      <c r="A153"/>
      <c r="B153" s="151"/>
      <c r="C153" s="151"/>
      <c r="D153" s="151"/>
      <c r="E153" s="151"/>
      <c r="F153" s="151"/>
      <c r="G153" s="151"/>
    </row>
    <row r="154" spans="1:7" ht="27" customHeight="1" x14ac:dyDescent="0.25">
      <c r="A154"/>
      <c r="B154" s="151"/>
      <c r="C154" s="151"/>
      <c r="D154" s="151"/>
      <c r="E154" s="151"/>
      <c r="F154" s="151"/>
      <c r="G154" s="151"/>
    </row>
    <row r="155" spans="1:7" ht="27" customHeight="1" x14ac:dyDescent="0.25">
      <c r="A155"/>
      <c r="B155" s="151"/>
      <c r="C155" s="151"/>
      <c r="D155" s="151"/>
      <c r="E155" s="151"/>
      <c r="F155" s="151"/>
      <c r="G155" s="151"/>
    </row>
    <row r="156" spans="1:7" ht="27" customHeight="1" x14ac:dyDescent="0.25">
      <c r="A156"/>
      <c r="B156" s="151"/>
      <c r="C156" s="151"/>
      <c r="D156" s="151"/>
      <c r="E156" s="151"/>
      <c r="F156" s="151"/>
      <c r="G156" s="151"/>
    </row>
    <row r="157" spans="1:7" ht="27" customHeight="1" x14ac:dyDescent="0.25">
      <c r="A157"/>
      <c r="B157" s="151"/>
      <c r="C157" s="151"/>
      <c r="D157" s="151"/>
      <c r="E157" s="151"/>
      <c r="F157" s="151"/>
      <c r="G157" s="151"/>
    </row>
    <row r="158" spans="1:7" ht="27" customHeight="1" x14ac:dyDescent="0.25">
      <c r="A158"/>
      <c r="B158" s="151"/>
      <c r="C158" s="151"/>
      <c r="D158" s="151"/>
      <c r="E158" s="151"/>
      <c r="F158" s="151"/>
      <c r="G158" s="151"/>
    </row>
    <row r="159" spans="1:7" ht="27" customHeight="1" x14ac:dyDescent="0.25">
      <c r="A159"/>
      <c r="B159" s="151"/>
      <c r="C159" s="151"/>
      <c r="D159" s="151"/>
      <c r="E159" s="151"/>
      <c r="F159" s="151"/>
      <c r="G159" s="151"/>
    </row>
    <row r="160" spans="1:7" ht="27" customHeight="1" x14ac:dyDescent="0.25">
      <c r="A160"/>
      <c r="B160" s="151"/>
      <c r="C160" s="151"/>
      <c r="D160" s="151"/>
      <c r="E160" s="151"/>
      <c r="F160" s="151"/>
      <c r="G160" s="151"/>
    </row>
    <row r="161" spans="1:7" ht="27" customHeight="1" x14ac:dyDescent="0.25">
      <c r="A161"/>
      <c r="B161" s="151"/>
      <c r="C161" s="151"/>
      <c r="D161" s="151"/>
      <c r="E161" s="151"/>
      <c r="F161" s="151"/>
      <c r="G161" s="151"/>
    </row>
    <row r="162" spans="1:7" ht="27" customHeight="1" x14ac:dyDescent="0.25">
      <c r="A162"/>
      <c r="B162" s="151"/>
      <c r="C162" s="151"/>
      <c r="D162" s="151"/>
      <c r="E162" s="151"/>
      <c r="F162" s="151"/>
      <c r="G162" s="151"/>
    </row>
    <row r="163" spans="1:7" ht="27" customHeight="1" x14ac:dyDescent="0.25">
      <c r="A163"/>
      <c r="B163" s="151"/>
      <c r="C163" s="151"/>
      <c r="D163" s="151"/>
      <c r="E163" s="151"/>
      <c r="F163" s="151"/>
      <c r="G163" s="151"/>
    </row>
    <row r="164" spans="1:7" ht="27" customHeight="1" x14ac:dyDescent="0.25">
      <c r="A164"/>
      <c r="B164" s="151"/>
      <c r="C164" s="151"/>
      <c r="D164" s="151"/>
      <c r="E164" s="151"/>
      <c r="F164" s="151"/>
      <c r="G164" s="151"/>
    </row>
    <row r="165" spans="1:7" ht="27" customHeight="1" x14ac:dyDescent="0.25">
      <c r="A165"/>
      <c r="B165" s="151"/>
      <c r="C165" s="151"/>
      <c r="D165" s="151"/>
      <c r="E165" s="151"/>
      <c r="F165" s="151"/>
      <c r="G165" s="151"/>
    </row>
    <row r="166" spans="1:7" ht="27" customHeight="1" x14ac:dyDescent="0.25">
      <c r="A166"/>
      <c r="B166" s="151"/>
      <c r="C166" s="151"/>
      <c r="D166" s="151"/>
      <c r="E166" s="151"/>
      <c r="F166" s="151"/>
      <c r="G166" s="151"/>
    </row>
    <row r="167" spans="1:7" ht="27" customHeight="1" x14ac:dyDescent="0.25">
      <c r="A167"/>
      <c r="B167" s="151"/>
      <c r="C167" s="151"/>
      <c r="D167" s="151"/>
      <c r="E167" s="151"/>
      <c r="F167" s="151"/>
      <c r="G167" s="151"/>
    </row>
    <row r="168" spans="1:7" ht="27" customHeight="1" x14ac:dyDescent="0.25">
      <c r="A168"/>
      <c r="B168" s="151"/>
      <c r="C168" s="151"/>
      <c r="D168" s="151"/>
      <c r="E168" s="151"/>
      <c r="F168" s="151"/>
      <c r="G168" s="151"/>
    </row>
    <row r="169" spans="1:7" ht="27" customHeight="1" x14ac:dyDescent="0.25">
      <c r="A169"/>
      <c r="B169" s="151"/>
      <c r="C169" s="151"/>
      <c r="D169" s="151"/>
      <c r="E169" s="151"/>
      <c r="F169" s="151"/>
      <c r="G169" s="151"/>
    </row>
    <row r="170" spans="1:7" ht="27" customHeight="1" x14ac:dyDescent="0.25">
      <c r="A170"/>
      <c r="B170" s="151"/>
      <c r="C170" s="151"/>
      <c r="D170" s="151"/>
      <c r="E170" s="151"/>
      <c r="F170" s="151"/>
      <c r="G170" s="151"/>
    </row>
    <row r="171" spans="1:7" ht="27" customHeight="1" x14ac:dyDescent="0.25">
      <c r="A171"/>
      <c r="B171" s="151"/>
      <c r="C171" s="151"/>
      <c r="D171" s="151"/>
      <c r="E171" s="151"/>
      <c r="F171" s="151"/>
      <c r="G171" s="151"/>
    </row>
    <row r="172" spans="1:7" ht="27" customHeight="1" x14ac:dyDescent="0.25">
      <c r="A172"/>
      <c r="B172" s="151"/>
      <c r="C172" s="151"/>
      <c r="D172" s="151"/>
      <c r="E172" s="151"/>
      <c r="F172" s="151"/>
      <c r="G172" s="151"/>
    </row>
    <row r="173" spans="1:7" ht="27" customHeight="1" x14ac:dyDescent="0.25">
      <c r="A173"/>
      <c r="B173" s="151"/>
      <c r="C173" s="151"/>
      <c r="D173" s="151"/>
      <c r="E173" s="151"/>
      <c r="F173" s="151"/>
      <c r="G173" s="151"/>
    </row>
    <row r="174" spans="1:7" ht="27" customHeight="1" x14ac:dyDescent="0.25">
      <c r="A174"/>
      <c r="B174" s="151"/>
      <c r="C174" s="151"/>
      <c r="D174" s="151"/>
      <c r="E174" s="151"/>
      <c r="F174" s="151"/>
      <c r="G174" s="151"/>
    </row>
    <row r="175" spans="1:7" ht="27" customHeight="1" x14ac:dyDescent="0.25">
      <c r="A175"/>
      <c r="B175" s="151"/>
      <c r="C175" s="151"/>
      <c r="D175" s="151"/>
      <c r="E175" s="151"/>
      <c r="F175" s="151"/>
      <c r="G175" s="151"/>
    </row>
    <row r="176" spans="1:7" ht="27" customHeight="1" x14ac:dyDescent="0.25">
      <c r="A176"/>
      <c r="B176" s="151"/>
      <c r="C176" s="151"/>
      <c r="D176" s="151"/>
      <c r="E176" s="151"/>
      <c r="F176" s="151"/>
      <c r="G176" s="151"/>
    </row>
    <row r="177" spans="1:15" ht="27" customHeight="1" x14ac:dyDescent="0.25">
      <c r="A177"/>
      <c r="B177" s="151"/>
      <c r="C177" s="151"/>
      <c r="D177" s="151"/>
      <c r="E177" s="151"/>
      <c r="F177" s="151"/>
      <c r="G177" s="151"/>
    </row>
    <row r="178" spans="1:15" ht="27" customHeight="1" x14ac:dyDescent="0.25">
      <c r="A178"/>
      <c r="B178" s="151"/>
      <c r="C178" s="151"/>
      <c r="D178" s="151"/>
      <c r="E178" s="151"/>
      <c r="F178" s="151"/>
      <c r="G178" s="151"/>
    </row>
    <row r="179" spans="1:15" ht="27" customHeight="1" x14ac:dyDescent="0.25">
      <c r="A179"/>
      <c r="B179" s="151"/>
      <c r="C179" s="151"/>
      <c r="D179" s="151"/>
      <c r="E179" s="151"/>
      <c r="F179" s="151"/>
      <c r="G179" s="151"/>
    </row>
    <row r="180" spans="1:15" ht="27" customHeight="1" x14ac:dyDescent="0.25">
      <c r="A180"/>
      <c r="B180" s="151"/>
      <c r="C180" s="151"/>
      <c r="D180" s="151"/>
      <c r="E180" s="151"/>
      <c r="F180" s="151"/>
      <c r="G180" s="151"/>
    </row>
    <row r="181" spans="1:15" ht="27" customHeight="1" x14ac:dyDescent="0.25">
      <c r="A181"/>
      <c r="B181" s="151"/>
      <c r="C181" s="151"/>
      <c r="D181" s="151"/>
      <c r="E181" s="151"/>
      <c r="F181" s="151"/>
      <c r="G181" s="151"/>
    </row>
    <row r="182" spans="1:15" ht="27" customHeight="1" x14ac:dyDescent="0.25">
      <c r="A182"/>
      <c r="B182" s="151"/>
      <c r="C182" s="151"/>
      <c r="D182" s="151"/>
      <c r="E182" s="151"/>
      <c r="F182" s="151"/>
      <c r="G182" s="151"/>
    </row>
    <row r="183" spans="1:15" ht="27" customHeight="1" x14ac:dyDescent="0.25">
      <c r="A183"/>
      <c r="B183" s="151"/>
      <c r="C183" s="151"/>
      <c r="D183" s="151"/>
      <c r="E183" s="151"/>
      <c r="F183" s="151"/>
      <c r="G183" s="151"/>
    </row>
    <row r="184" spans="1:15" ht="58.5" customHeight="1" x14ac:dyDescent="0.2"/>
    <row r="185" spans="1:15" ht="45.75" customHeight="1" x14ac:dyDescent="0.2">
      <c r="A185" s="371" t="s">
        <v>391</v>
      </c>
      <c r="B185" s="373" t="s">
        <v>412</v>
      </c>
      <c r="C185" s="357"/>
      <c r="D185" s="373" t="s">
        <v>411</v>
      </c>
      <c r="E185" s="357"/>
      <c r="F185" s="357"/>
      <c r="G185" s="81"/>
      <c r="H185" s="373" t="s">
        <v>363</v>
      </c>
      <c r="I185" s="373"/>
      <c r="J185" s="373" t="s">
        <v>395</v>
      </c>
      <c r="K185" s="373" t="s">
        <v>396</v>
      </c>
      <c r="L185" s="373" t="s">
        <v>411</v>
      </c>
      <c r="M185" s="373" t="s">
        <v>410</v>
      </c>
      <c r="N185" s="373" t="s">
        <v>398</v>
      </c>
      <c r="O185" s="373" t="s">
        <v>408</v>
      </c>
    </row>
    <row r="186" spans="1:15" ht="39.75" customHeight="1" x14ac:dyDescent="0.2">
      <c r="A186" s="372"/>
      <c r="B186" s="373" t="s">
        <v>325</v>
      </c>
      <c r="C186" s="303" t="s">
        <v>345</v>
      </c>
      <c r="D186" s="373"/>
      <c r="E186" s="304" t="s">
        <v>327</v>
      </c>
      <c r="F186" s="202" t="s">
        <v>334</v>
      </c>
      <c r="G186" s="202" t="s">
        <v>335</v>
      </c>
      <c r="H186" s="356" t="s">
        <v>393</v>
      </c>
      <c r="I186" s="356" t="s">
        <v>394</v>
      </c>
      <c r="J186" s="373"/>
      <c r="K186" s="373"/>
      <c r="L186" s="373" t="s">
        <v>362</v>
      </c>
      <c r="M186" s="373"/>
      <c r="N186" s="373"/>
      <c r="O186" s="373"/>
    </row>
    <row r="187" spans="1:15" x14ac:dyDescent="0.2">
      <c r="A187" s="356"/>
      <c r="B187" s="305" t="s">
        <v>328</v>
      </c>
      <c r="C187" s="204" t="s">
        <v>329</v>
      </c>
      <c r="D187" s="305" t="s">
        <v>329</v>
      </c>
      <c r="E187" s="204" t="s">
        <v>331</v>
      </c>
      <c r="F187" s="278" t="s">
        <v>336</v>
      </c>
      <c r="G187" s="278" t="s">
        <v>333</v>
      </c>
      <c r="H187" s="305" t="s">
        <v>330</v>
      </c>
      <c r="I187" s="305" t="s">
        <v>331</v>
      </c>
      <c r="J187" s="305" t="s">
        <v>366</v>
      </c>
      <c r="K187" s="305" t="s">
        <v>400</v>
      </c>
      <c r="L187" s="305" t="s">
        <v>329</v>
      </c>
      <c r="M187" s="305" t="s">
        <v>330</v>
      </c>
      <c r="N187" s="305" t="s">
        <v>331</v>
      </c>
      <c r="O187" s="305" t="s">
        <v>366</v>
      </c>
    </row>
    <row r="188" spans="1:15" ht="15" hidden="1" x14ac:dyDescent="0.25">
      <c r="A188"/>
      <c r="B188"/>
      <c r="C188"/>
      <c r="D188"/>
      <c r="E188"/>
      <c r="F188" s="151"/>
      <c r="G188" s="151"/>
      <c r="H188"/>
    </row>
    <row r="189" spans="1:15" ht="38.450000000000003" hidden="1" customHeight="1" x14ac:dyDescent="0.2">
      <c r="A189" s="115" t="s">
        <v>167</v>
      </c>
      <c r="B189" s="82" t="s">
        <v>404</v>
      </c>
      <c r="C189" s="86" t="s">
        <v>285</v>
      </c>
      <c r="D189" s="86" t="s">
        <v>281</v>
      </c>
      <c r="E189" s="86" t="s">
        <v>282</v>
      </c>
      <c r="F189" s="86" t="s">
        <v>283</v>
      </c>
      <c r="G189" s="86" t="s">
        <v>284</v>
      </c>
      <c r="H189" s="82" t="s">
        <v>382</v>
      </c>
      <c r="I189" s="82" t="s">
        <v>383</v>
      </c>
      <c r="J189" s="82" t="s">
        <v>384</v>
      </c>
      <c r="K189" s="82" t="s">
        <v>385</v>
      </c>
      <c r="L189" s="82" t="s">
        <v>386</v>
      </c>
      <c r="M189" s="82" t="s">
        <v>387</v>
      </c>
      <c r="N189" s="82" t="s">
        <v>388</v>
      </c>
      <c r="O189" s="82" t="s">
        <v>409</v>
      </c>
    </row>
    <row r="190" spans="1:15" x14ac:dyDescent="0.2">
      <c r="A190" s="288" t="s">
        <v>2</v>
      </c>
      <c r="B190" s="289">
        <v>11042707.239999998</v>
      </c>
      <c r="C190" s="289">
        <v>14415988</v>
      </c>
      <c r="D190" s="289">
        <v>14415988</v>
      </c>
      <c r="E190" s="289">
        <v>5432570.9100000001</v>
      </c>
      <c r="F190" s="289">
        <v>102.8</v>
      </c>
      <c r="G190" s="289">
        <v>37.68434678219765</v>
      </c>
      <c r="H190" s="289">
        <v>215940</v>
      </c>
      <c r="I190" s="289">
        <v>206050</v>
      </c>
      <c r="J190" s="289"/>
      <c r="K190" s="289"/>
      <c r="L190" s="289">
        <v>14406098</v>
      </c>
      <c r="M190" s="289">
        <v>17870666</v>
      </c>
      <c r="N190" s="289">
        <v>11221542</v>
      </c>
      <c r="O190" s="289">
        <v>11615339</v>
      </c>
    </row>
    <row r="191" spans="1:15" x14ac:dyDescent="0.2">
      <c r="A191" s="368" t="s">
        <v>389</v>
      </c>
      <c r="B191" s="82">
        <v>9846414.5199999977</v>
      </c>
      <c r="C191" s="82">
        <v>10580265</v>
      </c>
      <c r="D191" s="82">
        <v>10580265</v>
      </c>
      <c r="E191" s="82">
        <v>4975157.1400000006</v>
      </c>
      <c r="F191" s="82">
        <v>100.6</v>
      </c>
      <c r="G191" s="82">
        <v>47.022991768164601</v>
      </c>
      <c r="H191" s="82">
        <v>128643</v>
      </c>
      <c r="I191" s="82">
        <v>190500</v>
      </c>
      <c r="J191" s="82"/>
      <c r="K191" s="82"/>
      <c r="L191" s="82">
        <v>10642122</v>
      </c>
      <c r="M191" s="82">
        <v>10638573</v>
      </c>
      <c r="N191" s="82">
        <v>10894392</v>
      </c>
      <c r="O191" s="82">
        <v>11238189</v>
      </c>
    </row>
    <row r="192" spans="1:15" x14ac:dyDescent="0.2">
      <c r="A192" s="290" t="s">
        <v>172</v>
      </c>
      <c r="B192" s="82">
        <v>7965279.96</v>
      </c>
      <c r="C192" s="82">
        <v>8519079</v>
      </c>
      <c r="D192" s="82">
        <v>8519079</v>
      </c>
      <c r="E192" s="82">
        <v>4143432.3</v>
      </c>
      <c r="F192" s="82">
        <v>106.3</v>
      </c>
      <c r="G192" s="82">
        <v>48.6370921081962</v>
      </c>
      <c r="H192" s="82"/>
      <c r="I192" s="82">
        <v>107300</v>
      </c>
      <c r="J192" s="82"/>
      <c r="K192" s="82"/>
      <c r="L192" s="82">
        <v>8626379</v>
      </c>
      <c r="M192" s="82">
        <v>8842038</v>
      </c>
      <c r="N192" s="82">
        <v>9329407</v>
      </c>
      <c r="O192" s="82">
        <v>9724904</v>
      </c>
    </row>
    <row r="193" spans="1:15" x14ac:dyDescent="0.2">
      <c r="A193" s="292" t="s">
        <v>180</v>
      </c>
      <c r="B193" s="311">
        <v>6673155.71</v>
      </c>
      <c r="C193" s="311">
        <v>7140488</v>
      </c>
      <c r="D193" s="311">
        <v>7140488</v>
      </c>
      <c r="E193" s="311">
        <v>3445335.25</v>
      </c>
      <c r="F193" s="311">
        <v>105.6</v>
      </c>
      <c r="G193" s="311">
        <v>48.250697291277575</v>
      </c>
      <c r="H193" s="311"/>
      <c r="I193" s="311"/>
      <c r="J193" s="311"/>
      <c r="K193" s="311"/>
      <c r="L193" s="311">
        <v>7140488</v>
      </c>
      <c r="M193" s="311">
        <v>7409388</v>
      </c>
      <c r="N193" s="311">
        <v>7807557</v>
      </c>
      <c r="O193" s="311">
        <v>8129556</v>
      </c>
    </row>
    <row r="194" spans="1:15" x14ac:dyDescent="0.2">
      <c r="A194" s="286" t="s">
        <v>197</v>
      </c>
      <c r="B194" s="82">
        <v>6646721.7599999998</v>
      </c>
      <c r="C194" s="82">
        <v>7113943</v>
      </c>
      <c r="D194" s="82">
        <v>7113943</v>
      </c>
      <c r="E194" s="82">
        <v>3432433.36</v>
      </c>
      <c r="F194" s="82">
        <v>105.6</v>
      </c>
      <c r="G194" s="82">
        <v>48.249379563485398</v>
      </c>
      <c r="H194" s="82"/>
      <c r="I194" s="82"/>
      <c r="J194" s="82"/>
      <c r="K194" s="82"/>
      <c r="L194" s="82">
        <v>7113943</v>
      </c>
      <c r="M194" s="82">
        <v>7379388</v>
      </c>
      <c r="N194" s="82">
        <v>7777557</v>
      </c>
      <c r="O194" s="82">
        <v>8099556</v>
      </c>
    </row>
    <row r="195" spans="1:15" x14ac:dyDescent="0.2">
      <c r="A195" s="286" t="s">
        <v>198</v>
      </c>
      <c r="B195" s="82">
        <v>26433.95</v>
      </c>
      <c r="C195" s="82">
        <v>26545</v>
      </c>
      <c r="D195" s="82">
        <v>26545</v>
      </c>
      <c r="E195" s="82">
        <v>12901.89</v>
      </c>
      <c r="F195" s="82">
        <v>131</v>
      </c>
      <c r="G195" s="82">
        <v>48.603842531550193</v>
      </c>
      <c r="H195" s="82"/>
      <c r="I195" s="82"/>
      <c r="J195" s="82"/>
      <c r="K195" s="82"/>
      <c r="L195" s="82">
        <v>26545</v>
      </c>
      <c r="M195" s="82">
        <v>30000</v>
      </c>
      <c r="N195" s="82">
        <v>30000</v>
      </c>
      <c r="O195" s="82">
        <v>30000</v>
      </c>
    </row>
    <row r="196" spans="1:15" x14ac:dyDescent="0.2">
      <c r="A196" s="325" t="s">
        <v>181</v>
      </c>
      <c r="B196" s="354">
        <v>213091</v>
      </c>
      <c r="C196" s="354">
        <v>200411</v>
      </c>
      <c r="D196" s="354">
        <v>200411</v>
      </c>
      <c r="E196" s="354">
        <v>137411.94</v>
      </c>
      <c r="F196" s="354">
        <v>124.3</v>
      </c>
      <c r="G196" s="354">
        <v>68.565068783649593</v>
      </c>
      <c r="H196" s="354"/>
      <c r="I196" s="354">
        <v>107300</v>
      </c>
      <c r="J196" s="354"/>
      <c r="K196" s="354"/>
      <c r="L196" s="354">
        <v>307711</v>
      </c>
      <c r="M196" s="354">
        <v>210100</v>
      </c>
      <c r="N196" s="354">
        <v>233600</v>
      </c>
      <c r="O196" s="354">
        <v>253968</v>
      </c>
    </row>
    <row r="197" spans="1:15" x14ac:dyDescent="0.2">
      <c r="A197" s="286" t="s">
        <v>199</v>
      </c>
      <c r="B197" s="82">
        <v>213091</v>
      </c>
      <c r="C197" s="82">
        <v>200411</v>
      </c>
      <c r="D197" s="82">
        <v>200411</v>
      </c>
      <c r="E197" s="82">
        <v>137411.94</v>
      </c>
      <c r="F197" s="82">
        <v>124.3</v>
      </c>
      <c r="G197" s="82">
        <v>68.565068783649593</v>
      </c>
      <c r="H197" s="82"/>
      <c r="I197" s="82">
        <v>107300</v>
      </c>
      <c r="J197" s="82"/>
      <c r="K197" s="82"/>
      <c r="L197" s="82">
        <v>307711</v>
      </c>
      <c r="M197" s="82">
        <v>210100</v>
      </c>
      <c r="N197" s="82">
        <v>233600</v>
      </c>
      <c r="O197" s="82">
        <v>253968</v>
      </c>
    </row>
    <row r="198" spans="1:15" x14ac:dyDescent="0.2">
      <c r="A198" s="325" t="s">
        <v>182</v>
      </c>
      <c r="B198" s="354">
        <v>1079033.25</v>
      </c>
      <c r="C198" s="354">
        <v>1178180</v>
      </c>
      <c r="D198" s="354">
        <v>1178180</v>
      </c>
      <c r="E198" s="354">
        <v>560685.11</v>
      </c>
      <c r="F198" s="354">
        <v>106.5</v>
      </c>
      <c r="G198" s="354">
        <v>47.589087405999081</v>
      </c>
      <c r="H198" s="354"/>
      <c r="I198" s="354"/>
      <c r="J198" s="354"/>
      <c r="K198" s="354"/>
      <c r="L198" s="354">
        <v>1178180</v>
      </c>
      <c r="M198" s="354">
        <v>1222550</v>
      </c>
      <c r="N198" s="354">
        <v>1288250</v>
      </c>
      <c r="O198" s="354">
        <v>1341380</v>
      </c>
    </row>
    <row r="199" spans="1:15" x14ac:dyDescent="0.2">
      <c r="A199" s="286" t="s">
        <v>200</v>
      </c>
      <c r="B199" s="82">
        <v>1079033.25</v>
      </c>
      <c r="C199" s="82">
        <v>1178180</v>
      </c>
      <c r="D199" s="82">
        <v>1178180</v>
      </c>
      <c r="E199" s="82">
        <v>560685.11</v>
      </c>
      <c r="F199" s="82">
        <v>106.5</v>
      </c>
      <c r="G199" s="82">
        <v>47.589087405999081</v>
      </c>
      <c r="H199" s="82"/>
      <c r="I199" s="82"/>
      <c r="J199" s="82"/>
      <c r="K199" s="82"/>
      <c r="L199" s="82">
        <v>1178180</v>
      </c>
      <c r="M199" s="82">
        <v>1222550</v>
      </c>
      <c r="N199" s="82">
        <v>1288250</v>
      </c>
      <c r="O199" s="82">
        <v>1341380</v>
      </c>
    </row>
    <row r="200" spans="1:15" x14ac:dyDescent="0.2">
      <c r="A200" s="290" t="s">
        <v>136</v>
      </c>
      <c r="B200" s="82">
        <v>1877441.1</v>
      </c>
      <c r="C200" s="82">
        <v>2036156</v>
      </c>
      <c r="D200" s="82">
        <v>2036156</v>
      </c>
      <c r="E200" s="82">
        <v>825821.35999999987</v>
      </c>
      <c r="F200" s="82">
        <v>78.900000000000006</v>
      </c>
      <c r="G200" s="82">
        <v>40.557862953526147</v>
      </c>
      <c r="H200" s="82">
        <v>128643</v>
      </c>
      <c r="I200" s="82">
        <v>83200</v>
      </c>
      <c r="J200" s="82"/>
      <c r="K200" s="82"/>
      <c r="L200" s="82">
        <v>1990713</v>
      </c>
      <c r="M200" s="82">
        <v>1778735</v>
      </c>
      <c r="N200" s="82">
        <v>1551535</v>
      </c>
      <c r="O200" s="82">
        <v>1502285</v>
      </c>
    </row>
    <row r="201" spans="1:15" x14ac:dyDescent="0.2">
      <c r="A201" s="325" t="s">
        <v>183</v>
      </c>
      <c r="B201" s="354">
        <v>354562.68</v>
      </c>
      <c r="C201" s="354">
        <v>517288</v>
      </c>
      <c r="D201" s="354">
        <v>517288</v>
      </c>
      <c r="E201" s="354">
        <v>148467.44999999998</v>
      </c>
      <c r="F201" s="354">
        <v>83.5</v>
      </c>
      <c r="G201" s="354">
        <v>28.701120072377474</v>
      </c>
      <c r="H201" s="354">
        <v>108643</v>
      </c>
      <c r="I201" s="354"/>
      <c r="J201" s="354"/>
      <c r="K201" s="354"/>
      <c r="L201" s="354">
        <v>408645</v>
      </c>
      <c r="M201" s="354">
        <v>370000</v>
      </c>
      <c r="N201" s="354">
        <v>392000</v>
      </c>
      <c r="O201" s="354">
        <v>402000</v>
      </c>
    </row>
    <row r="202" spans="1:15" x14ac:dyDescent="0.2">
      <c r="A202" s="286" t="s">
        <v>243</v>
      </c>
      <c r="B202" s="82">
        <v>166707.57</v>
      </c>
      <c r="C202" s="82">
        <v>246534</v>
      </c>
      <c r="D202" s="82">
        <v>246534</v>
      </c>
      <c r="E202" s="82">
        <v>44529.65</v>
      </c>
      <c r="F202" s="82">
        <v>50.9</v>
      </c>
      <c r="G202" s="82">
        <v>18.062275385950823</v>
      </c>
      <c r="H202" s="82">
        <v>63643</v>
      </c>
      <c r="I202" s="82"/>
      <c r="J202" s="82"/>
      <c r="K202" s="82"/>
      <c r="L202" s="82">
        <v>182891</v>
      </c>
      <c r="M202" s="82">
        <v>120000</v>
      </c>
      <c r="N202" s="82">
        <v>120000</v>
      </c>
      <c r="O202" s="82">
        <v>120000</v>
      </c>
    </row>
    <row r="203" spans="1:15" x14ac:dyDescent="0.2">
      <c r="A203" s="286" t="s">
        <v>202</v>
      </c>
      <c r="B203" s="82">
        <v>171874.82</v>
      </c>
      <c r="C203" s="82">
        <v>217665</v>
      </c>
      <c r="D203" s="82">
        <v>217665</v>
      </c>
      <c r="E203" s="82">
        <v>92943.75</v>
      </c>
      <c r="F203" s="82">
        <v>107.5</v>
      </c>
      <c r="G203" s="82">
        <v>42.700365240162633</v>
      </c>
      <c r="H203" s="82">
        <v>30000</v>
      </c>
      <c r="I203" s="82"/>
      <c r="J203" s="82"/>
      <c r="K203" s="82"/>
      <c r="L203" s="82">
        <v>187665</v>
      </c>
      <c r="M203" s="82">
        <v>196000</v>
      </c>
      <c r="N203" s="82">
        <v>218000</v>
      </c>
      <c r="O203" s="82">
        <v>228000</v>
      </c>
    </row>
    <row r="204" spans="1:15" x14ac:dyDescent="0.2">
      <c r="A204" s="286" t="s">
        <v>244</v>
      </c>
      <c r="B204" s="82">
        <v>15980.29</v>
      </c>
      <c r="C204" s="82">
        <v>53089</v>
      </c>
      <c r="D204" s="82">
        <v>53089</v>
      </c>
      <c r="E204" s="82">
        <v>10994.05</v>
      </c>
      <c r="F204" s="82">
        <v>290.8</v>
      </c>
      <c r="G204" s="82">
        <v>20.708715553127767</v>
      </c>
      <c r="H204" s="82">
        <v>15000</v>
      </c>
      <c r="I204" s="82"/>
      <c r="J204" s="82"/>
      <c r="K204" s="82"/>
      <c r="L204" s="82">
        <v>38089</v>
      </c>
      <c r="M204" s="82">
        <v>54000</v>
      </c>
      <c r="N204" s="82">
        <v>54000</v>
      </c>
      <c r="O204" s="82">
        <v>54000</v>
      </c>
    </row>
    <row r="205" spans="1:15" x14ac:dyDescent="0.2">
      <c r="A205" s="325" t="s">
        <v>184</v>
      </c>
      <c r="B205" s="354">
        <v>221822.18</v>
      </c>
      <c r="C205" s="354">
        <v>297640</v>
      </c>
      <c r="D205" s="354">
        <v>297640</v>
      </c>
      <c r="E205" s="354">
        <v>132322.38999999998</v>
      </c>
      <c r="F205" s="354">
        <v>110.3</v>
      </c>
      <c r="G205" s="354">
        <v>44.457193253594937</v>
      </c>
      <c r="H205" s="354">
        <v>20000</v>
      </c>
      <c r="I205" s="354">
        <v>10000</v>
      </c>
      <c r="J205" s="354"/>
      <c r="K205" s="354"/>
      <c r="L205" s="354">
        <v>287640</v>
      </c>
      <c r="M205" s="354">
        <v>311150</v>
      </c>
      <c r="N205" s="354">
        <v>312150</v>
      </c>
      <c r="O205" s="354">
        <v>314750</v>
      </c>
    </row>
    <row r="206" spans="1:15" x14ac:dyDescent="0.2">
      <c r="A206" s="286" t="s">
        <v>245</v>
      </c>
      <c r="B206" s="82">
        <v>43537.259999999995</v>
      </c>
      <c r="C206" s="82">
        <v>63707</v>
      </c>
      <c r="D206" s="82">
        <v>63707</v>
      </c>
      <c r="E206" s="82">
        <v>41335.9</v>
      </c>
      <c r="F206" s="82">
        <v>221.7</v>
      </c>
      <c r="G206" s="82">
        <v>64.884392609917285</v>
      </c>
      <c r="H206" s="82"/>
      <c r="I206" s="82">
        <v>10000</v>
      </c>
      <c r="J206" s="82"/>
      <c r="K206" s="82"/>
      <c r="L206" s="82">
        <v>73707</v>
      </c>
      <c r="M206" s="82">
        <v>73000</v>
      </c>
      <c r="N206" s="82">
        <v>73000</v>
      </c>
      <c r="O206" s="82">
        <v>73000</v>
      </c>
    </row>
    <row r="207" spans="1:15" x14ac:dyDescent="0.2">
      <c r="A207" s="286" t="s">
        <v>246</v>
      </c>
      <c r="B207" s="82">
        <v>161250.29</v>
      </c>
      <c r="C207" s="82">
        <v>213020</v>
      </c>
      <c r="D207" s="82">
        <v>213020</v>
      </c>
      <c r="E207" s="82">
        <v>84421.01</v>
      </c>
      <c r="F207" s="82">
        <v>88.7</v>
      </c>
      <c r="G207" s="82">
        <v>39.630555816355269</v>
      </c>
      <c r="H207" s="82">
        <v>20000</v>
      </c>
      <c r="I207" s="82"/>
      <c r="J207" s="82"/>
      <c r="K207" s="82"/>
      <c r="L207" s="82">
        <v>193020</v>
      </c>
      <c r="M207" s="82">
        <v>214000</v>
      </c>
      <c r="N207" s="82">
        <v>216000</v>
      </c>
      <c r="O207" s="82">
        <v>218600</v>
      </c>
    </row>
    <row r="208" spans="1:15" x14ac:dyDescent="0.2">
      <c r="A208" s="286" t="s">
        <v>208</v>
      </c>
      <c r="B208" s="82">
        <v>426.68</v>
      </c>
      <c r="C208" s="82">
        <v>2654</v>
      </c>
      <c r="D208" s="82">
        <v>2654</v>
      </c>
      <c r="E208" s="82">
        <v>168.25</v>
      </c>
      <c r="F208" s="82">
        <v>39.4</v>
      </c>
      <c r="G208" s="82">
        <v>6.3394875659382066</v>
      </c>
      <c r="H208" s="82"/>
      <c r="I208" s="82"/>
      <c r="J208" s="82"/>
      <c r="K208" s="82"/>
      <c r="L208" s="82">
        <v>2654</v>
      </c>
      <c r="M208" s="82">
        <v>2700</v>
      </c>
      <c r="N208" s="82">
        <v>2700</v>
      </c>
      <c r="O208" s="82">
        <v>2700</v>
      </c>
    </row>
    <row r="209" spans="1:15" x14ac:dyDescent="0.2">
      <c r="A209" s="286" t="s">
        <v>247</v>
      </c>
      <c r="B209" s="82">
        <v>15347.09</v>
      </c>
      <c r="C209" s="82">
        <v>14608</v>
      </c>
      <c r="D209" s="82">
        <v>14608</v>
      </c>
      <c r="E209" s="82">
        <v>5397.23</v>
      </c>
      <c r="F209" s="82">
        <v>116.2</v>
      </c>
      <c r="G209" s="82">
        <v>36.947083789704266</v>
      </c>
      <c r="H209" s="82"/>
      <c r="I209" s="82"/>
      <c r="J209" s="82"/>
      <c r="K209" s="82"/>
      <c r="L209" s="82">
        <v>14608</v>
      </c>
      <c r="M209" s="82">
        <v>18000</v>
      </c>
      <c r="N209" s="82">
        <v>17000</v>
      </c>
      <c r="O209" s="82">
        <v>17000</v>
      </c>
    </row>
    <row r="210" spans="1:15" x14ac:dyDescent="0.2">
      <c r="A210" s="286" t="s">
        <v>210</v>
      </c>
      <c r="B210" s="82">
        <v>1260.8599999999999</v>
      </c>
      <c r="C210" s="82">
        <v>3651</v>
      </c>
      <c r="D210" s="82">
        <v>3651</v>
      </c>
      <c r="E210" s="82">
        <v>1000</v>
      </c>
      <c r="F210" s="82">
        <v>94.2</v>
      </c>
      <c r="G210" s="82">
        <v>27.389756231169542</v>
      </c>
      <c r="H210" s="82"/>
      <c r="I210" s="82"/>
      <c r="J210" s="82"/>
      <c r="K210" s="82"/>
      <c r="L210" s="82">
        <v>3651</v>
      </c>
      <c r="M210" s="82">
        <v>3450</v>
      </c>
      <c r="N210" s="82">
        <v>3450</v>
      </c>
      <c r="O210" s="82">
        <v>3450</v>
      </c>
    </row>
    <row r="211" spans="1:15" x14ac:dyDescent="0.2">
      <c r="A211" s="325" t="s">
        <v>137</v>
      </c>
      <c r="B211" s="354">
        <v>1131708.2699999998</v>
      </c>
      <c r="C211" s="354">
        <v>1135508</v>
      </c>
      <c r="D211" s="354">
        <v>1135508</v>
      </c>
      <c r="E211" s="354">
        <v>507219.4</v>
      </c>
      <c r="F211" s="354">
        <v>80</v>
      </c>
      <c r="G211" s="354">
        <v>44.668941125910166</v>
      </c>
      <c r="H211" s="354"/>
      <c r="I211" s="354">
        <v>41800</v>
      </c>
      <c r="J211" s="354"/>
      <c r="K211" s="354"/>
      <c r="L211" s="354">
        <v>1177308</v>
      </c>
      <c r="M211" s="354">
        <v>1003835</v>
      </c>
      <c r="N211" s="354">
        <v>778835</v>
      </c>
      <c r="O211" s="354">
        <v>716985</v>
      </c>
    </row>
    <row r="212" spans="1:15" x14ac:dyDescent="0.2">
      <c r="A212" s="286" t="s">
        <v>248</v>
      </c>
      <c r="B212" s="82">
        <v>66502.81</v>
      </c>
      <c r="C212" s="82">
        <v>106106</v>
      </c>
      <c r="D212" s="82">
        <v>106106</v>
      </c>
      <c r="E212" s="82">
        <v>36028.300000000003</v>
      </c>
      <c r="F212" s="82">
        <v>107.5</v>
      </c>
      <c r="G212" s="82">
        <v>33.955007256894056</v>
      </c>
      <c r="H212" s="82"/>
      <c r="I212" s="82">
        <v>16800</v>
      </c>
      <c r="J212" s="82"/>
      <c r="K212" s="82"/>
      <c r="L212" s="82">
        <v>122906</v>
      </c>
      <c r="M212" s="82">
        <v>91400</v>
      </c>
      <c r="N212" s="82">
        <v>88400</v>
      </c>
      <c r="O212" s="82">
        <v>88400</v>
      </c>
    </row>
    <row r="213" spans="1:15" x14ac:dyDescent="0.2">
      <c r="A213" s="286" t="s">
        <v>165</v>
      </c>
      <c r="B213" s="82">
        <v>193230.47999999998</v>
      </c>
      <c r="C213" s="82">
        <v>187524</v>
      </c>
      <c r="D213" s="82">
        <v>187524</v>
      </c>
      <c r="E213" s="82">
        <v>60761.150000000009</v>
      </c>
      <c r="F213" s="82">
        <v>351.1</v>
      </c>
      <c r="G213" s="82">
        <v>32.401799236364411</v>
      </c>
      <c r="H213" s="82"/>
      <c r="I213" s="82"/>
      <c r="J213" s="82"/>
      <c r="K213" s="82"/>
      <c r="L213" s="82">
        <v>187524</v>
      </c>
      <c r="M213" s="82">
        <v>175500</v>
      </c>
      <c r="N213" s="82">
        <v>87800</v>
      </c>
      <c r="O213" s="82">
        <v>71550</v>
      </c>
    </row>
    <row r="214" spans="1:15" x14ac:dyDescent="0.2">
      <c r="A214" s="286" t="s">
        <v>213</v>
      </c>
      <c r="B214" s="82">
        <v>21188.559999999998</v>
      </c>
      <c r="C214" s="82">
        <v>7964</v>
      </c>
      <c r="D214" s="82">
        <v>7964</v>
      </c>
      <c r="E214" s="82">
        <v>4190.82</v>
      </c>
      <c r="F214" s="82">
        <v>83.6</v>
      </c>
      <c r="G214" s="82">
        <v>52.622049221496738</v>
      </c>
      <c r="H214" s="82"/>
      <c r="I214" s="82"/>
      <c r="J214" s="82"/>
      <c r="K214" s="82"/>
      <c r="L214" s="82">
        <v>7964</v>
      </c>
      <c r="M214" s="82">
        <v>12000</v>
      </c>
      <c r="N214" s="82">
        <v>12000</v>
      </c>
      <c r="O214" s="82">
        <v>12000</v>
      </c>
    </row>
    <row r="215" spans="1:15" x14ac:dyDescent="0.2">
      <c r="A215" s="286" t="s">
        <v>214</v>
      </c>
      <c r="B215" s="82">
        <v>42911.23</v>
      </c>
      <c r="C215" s="82">
        <v>53089</v>
      </c>
      <c r="D215" s="82">
        <v>53089</v>
      </c>
      <c r="E215" s="82">
        <v>24598.53</v>
      </c>
      <c r="F215" s="82">
        <v>117.5</v>
      </c>
      <c r="G215" s="82">
        <v>46.334513741076307</v>
      </c>
      <c r="H215" s="82"/>
      <c r="I215" s="82"/>
      <c r="J215" s="82"/>
      <c r="K215" s="82"/>
      <c r="L215" s="82">
        <v>53089</v>
      </c>
      <c r="M215" s="82">
        <v>53000</v>
      </c>
      <c r="N215" s="82">
        <v>53000</v>
      </c>
      <c r="O215" s="82">
        <v>53000</v>
      </c>
    </row>
    <row r="216" spans="1:15" x14ac:dyDescent="0.2">
      <c r="A216" s="286" t="s">
        <v>151</v>
      </c>
      <c r="B216" s="82">
        <v>116698.23</v>
      </c>
      <c r="C216" s="82">
        <v>289911</v>
      </c>
      <c r="D216" s="82">
        <v>289911</v>
      </c>
      <c r="E216" s="82">
        <v>119554.88</v>
      </c>
      <c r="F216" s="82">
        <v>683.3</v>
      </c>
      <c r="G216" s="82">
        <v>41.238476635933097</v>
      </c>
      <c r="H216" s="82"/>
      <c r="I216" s="82"/>
      <c r="J216" s="82"/>
      <c r="K216" s="82"/>
      <c r="L216" s="82">
        <v>289911</v>
      </c>
      <c r="M216" s="82">
        <v>279290</v>
      </c>
      <c r="N216" s="82">
        <v>88390</v>
      </c>
      <c r="O216" s="82">
        <v>71890</v>
      </c>
    </row>
    <row r="217" spans="1:15" x14ac:dyDescent="0.2">
      <c r="A217" s="286" t="s">
        <v>216</v>
      </c>
      <c r="B217" s="82">
        <v>3095.1</v>
      </c>
      <c r="C217" s="82">
        <v>26651</v>
      </c>
      <c r="D217" s="82">
        <v>26651</v>
      </c>
      <c r="H217" s="82"/>
      <c r="I217" s="82"/>
      <c r="J217" s="82"/>
      <c r="K217" s="82"/>
      <c r="L217" s="82">
        <v>26651</v>
      </c>
      <c r="M217" s="82">
        <v>23000</v>
      </c>
      <c r="N217" s="82">
        <v>28000</v>
      </c>
      <c r="O217" s="82">
        <v>2000</v>
      </c>
    </row>
    <row r="218" spans="1:15" x14ac:dyDescent="0.2">
      <c r="A218" s="286" t="s">
        <v>249</v>
      </c>
      <c r="B218" s="82">
        <v>447647.94999999995</v>
      </c>
      <c r="C218" s="82">
        <v>66289</v>
      </c>
      <c r="D218" s="82">
        <v>66289</v>
      </c>
      <c r="E218" s="82">
        <v>24090.78</v>
      </c>
      <c r="F218" s="82">
        <v>5.6</v>
      </c>
      <c r="G218" s="82">
        <v>36.342047700221755</v>
      </c>
      <c r="H218" s="82"/>
      <c r="I218" s="82"/>
      <c r="J218" s="82"/>
      <c r="K218" s="82"/>
      <c r="L218" s="82">
        <v>66289</v>
      </c>
      <c r="M218" s="82">
        <v>40000</v>
      </c>
      <c r="N218" s="82">
        <v>40000</v>
      </c>
      <c r="O218" s="82">
        <v>40000</v>
      </c>
    </row>
    <row r="219" spans="1:15" x14ac:dyDescent="0.2">
      <c r="A219" s="286" t="s">
        <v>166</v>
      </c>
      <c r="B219" s="82">
        <v>79467.399999999994</v>
      </c>
      <c r="C219" s="82">
        <v>237334</v>
      </c>
      <c r="D219" s="82">
        <v>237334</v>
      </c>
      <c r="E219" s="82">
        <v>142372.22</v>
      </c>
      <c r="F219" s="82">
        <v>459.8</v>
      </c>
      <c r="G219" s="82">
        <v>59.988126437847086</v>
      </c>
      <c r="H219" s="82"/>
      <c r="I219" s="82"/>
      <c r="J219" s="82"/>
      <c r="K219" s="82"/>
      <c r="L219" s="82">
        <v>237334</v>
      </c>
      <c r="M219" s="82">
        <v>162000</v>
      </c>
      <c r="N219" s="82">
        <v>176000</v>
      </c>
      <c r="O219" s="82">
        <v>176000</v>
      </c>
    </row>
    <row r="220" spans="1:15" x14ac:dyDescent="0.2">
      <c r="A220" s="286" t="s">
        <v>250</v>
      </c>
      <c r="B220" s="82">
        <v>160966.51</v>
      </c>
      <c r="C220" s="82">
        <v>160640</v>
      </c>
      <c r="D220" s="82">
        <v>160640</v>
      </c>
      <c r="E220" s="82">
        <v>95622.720000000001</v>
      </c>
      <c r="F220" s="82">
        <v>125.1</v>
      </c>
      <c r="G220" s="82">
        <v>59.526095617529883</v>
      </c>
      <c r="H220" s="82"/>
      <c r="I220" s="82">
        <v>25000</v>
      </c>
      <c r="J220" s="82"/>
      <c r="K220" s="82"/>
      <c r="L220" s="82">
        <v>185640</v>
      </c>
      <c r="M220" s="82">
        <v>167645</v>
      </c>
      <c r="N220" s="82">
        <v>205245</v>
      </c>
      <c r="O220" s="82">
        <v>202145</v>
      </c>
    </row>
    <row r="221" spans="1:15" x14ac:dyDescent="0.2">
      <c r="A221" s="325" t="s">
        <v>185</v>
      </c>
      <c r="B221" s="354">
        <v>105650.1</v>
      </c>
      <c r="C221" s="354"/>
      <c r="D221" s="354"/>
      <c r="E221" s="354"/>
      <c r="F221" s="354"/>
      <c r="G221" s="354"/>
      <c r="H221" s="354"/>
      <c r="I221" s="354"/>
      <c r="J221" s="354"/>
      <c r="K221" s="354"/>
      <c r="L221" s="354"/>
      <c r="M221" s="354"/>
      <c r="N221" s="354"/>
      <c r="O221" s="354"/>
    </row>
    <row r="222" spans="1:15" x14ac:dyDescent="0.2">
      <c r="A222" s="286" t="s">
        <v>220</v>
      </c>
      <c r="B222" s="82">
        <v>105650.1</v>
      </c>
      <c r="H222" s="82"/>
      <c r="I222" s="82"/>
      <c r="J222" s="82"/>
      <c r="K222" s="82"/>
      <c r="L222" s="82"/>
      <c r="M222" s="82"/>
      <c r="N222" s="82"/>
      <c r="O222" s="82"/>
    </row>
    <row r="223" spans="1:15" x14ac:dyDescent="0.2">
      <c r="A223" s="325" t="s">
        <v>186</v>
      </c>
      <c r="B223" s="354">
        <v>63697.87</v>
      </c>
      <c r="C223" s="354">
        <v>85720</v>
      </c>
      <c r="D223" s="354">
        <v>85720</v>
      </c>
      <c r="E223" s="354">
        <v>37812.119999999995</v>
      </c>
      <c r="F223" s="354">
        <v>140.1</v>
      </c>
      <c r="G223" s="354">
        <v>44.111199253383106</v>
      </c>
      <c r="H223" s="354"/>
      <c r="I223" s="354">
        <v>31400</v>
      </c>
      <c r="J223" s="354"/>
      <c r="K223" s="354"/>
      <c r="L223" s="354">
        <v>117120</v>
      </c>
      <c r="M223" s="354">
        <v>93750</v>
      </c>
      <c r="N223" s="354">
        <v>68550</v>
      </c>
      <c r="O223" s="354">
        <v>68550</v>
      </c>
    </row>
    <row r="224" spans="1:15" x14ac:dyDescent="0.2">
      <c r="A224" s="286" t="s">
        <v>221</v>
      </c>
      <c r="B224" s="82">
        <v>15203.61</v>
      </c>
      <c r="C224" s="82">
        <v>19908</v>
      </c>
      <c r="D224" s="82">
        <v>19908</v>
      </c>
      <c r="E224" s="82">
        <v>8696.44</v>
      </c>
      <c r="F224" s="82">
        <v>143.6</v>
      </c>
      <c r="G224" s="82">
        <v>43.683142455294352</v>
      </c>
      <c r="H224" s="82"/>
      <c r="I224" s="82"/>
      <c r="J224" s="82"/>
      <c r="K224" s="82"/>
      <c r="L224" s="82">
        <v>19908</v>
      </c>
      <c r="M224" s="82">
        <v>20000</v>
      </c>
      <c r="N224" s="82">
        <v>20000</v>
      </c>
      <c r="O224" s="82">
        <v>20000</v>
      </c>
    </row>
    <row r="225" spans="1:15" x14ac:dyDescent="0.2">
      <c r="A225" s="286" t="s">
        <v>222</v>
      </c>
      <c r="B225" s="82">
        <v>8049.9800000000005</v>
      </c>
      <c r="C225" s="82">
        <v>10618</v>
      </c>
      <c r="D225" s="82">
        <v>10618</v>
      </c>
      <c r="E225" s="82">
        <v>563.14</v>
      </c>
      <c r="F225" s="82">
        <v>46.8</v>
      </c>
      <c r="G225" s="82">
        <v>5.303635336221511</v>
      </c>
      <c r="H225" s="82"/>
      <c r="I225" s="82"/>
      <c r="J225" s="82"/>
      <c r="K225" s="82"/>
      <c r="L225" s="82">
        <v>10618</v>
      </c>
      <c r="M225" s="82">
        <v>11500</v>
      </c>
      <c r="N225" s="82">
        <v>11500</v>
      </c>
      <c r="O225" s="82">
        <v>11500</v>
      </c>
    </row>
    <row r="226" spans="1:15" x14ac:dyDescent="0.2">
      <c r="A226" s="286" t="s">
        <v>223</v>
      </c>
      <c r="B226" s="82">
        <v>21942.26</v>
      </c>
      <c r="C226" s="82">
        <v>32200</v>
      </c>
      <c r="D226" s="82">
        <v>32200</v>
      </c>
      <c r="E226" s="82">
        <v>13431.73</v>
      </c>
      <c r="F226" s="82">
        <v>128.6</v>
      </c>
      <c r="G226" s="82">
        <v>41.713447204968944</v>
      </c>
      <c r="H226" s="82"/>
      <c r="I226" s="82">
        <v>29400</v>
      </c>
      <c r="J226" s="82"/>
      <c r="K226" s="82"/>
      <c r="L226" s="82">
        <v>61600</v>
      </c>
      <c r="M226" s="82">
        <v>40000</v>
      </c>
      <c r="N226" s="82">
        <v>20000</v>
      </c>
      <c r="O226" s="82">
        <v>20000</v>
      </c>
    </row>
    <row r="227" spans="1:15" x14ac:dyDescent="0.2">
      <c r="A227" s="286" t="s">
        <v>224</v>
      </c>
      <c r="B227" s="82">
        <v>2528.67</v>
      </c>
      <c r="C227" s="82">
        <v>2655</v>
      </c>
      <c r="D227" s="82">
        <v>2655</v>
      </c>
      <c r="E227" s="82">
        <v>2515.96</v>
      </c>
      <c r="F227" s="82">
        <v>107.6</v>
      </c>
      <c r="G227" s="82">
        <v>94.763088512241055</v>
      </c>
      <c r="H227" s="82"/>
      <c r="I227" s="82"/>
      <c r="J227" s="82"/>
      <c r="K227" s="82"/>
      <c r="L227" s="82">
        <v>2655</v>
      </c>
      <c r="M227" s="82">
        <v>2700</v>
      </c>
      <c r="N227" s="82">
        <v>2700</v>
      </c>
      <c r="O227" s="82">
        <v>2700</v>
      </c>
    </row>
    <row r="228" spans="1:15" x14ac:dyDescent="0.2">
      <c r="A228" s="286" t="s">
        <v>251</v>
      </c>
      <c r="B228" s="82">
        <v>8056.59</v>
      </c>
      <c r="C228" s="82">
        <v>12376</v>
      </c>
      <c r="D228" s="82">
        <v>12376</v>
      </c>
      <c r="E228" s="82">
        <v>5405.6</v>
      </c>
      <c r="F228" s="82">
        <v>155.80000000000001</v>
      </c>
      <c r="G228" s="82">
        <v>43.678086619263091</v>
      </c>
      <c r="H228" s="82"/>
      <c r="I228" s="82"/>
      <c r="J228" s="82"/>
      <c r="K228" s="82"/>
      <c r="L228" s="82">
        <v>12376</v>
      </c>
      <c r="M228" s="82">
        <v>9550</v>
      </c>
      <c r="N228" s="82">
        <v>9550</v>
      </c>
      <c r="O228" s="82">
        <v>9550</v>
      </c>
    </row>
    <row r="229" spans="1:15" x14ac:dyDescent="0.2">
      <c r="A229" s="286" t="s">
        <v>252</v>
      </c>
      <c r="B229" s="82">
        <v>7916.76</v>
      </c>
      <c r="C229" s="82">
        <v>7963</v>
      </c>
      <c r="D229" s="82">
        <v>7963</v>
      </c>
      <c r="E229" s="82">
        <v>7199.25</v>
      </c>
      <c r="F229" s="82">
        <v>206.6</v>
      </c>
      <c r="G229" s="82">
        <v>90.408765540625396</v>
      </c>
      <c r="H229" s="82"/>
      <c r="I229" s="82">
        <v>2000</v>
      </c>
      <c r="J229" s="82"/>
      <c r="K229" s="82"/>
      <c r="L229" s="82">
        <v>9963</v>
      </c>
      <c r="M229" s="82">
        <v>10000</v>
      </c>
      <c r="N229" s="82">
        <v>4800</v>
      </c>
      <c r="O229" s="82">
        <v>4800</v>
      </c>
    </row>
    <row r="230" spans="1:15" x14ac:dyDescent="0.2">
      <c r="A230" s="290" t="s">
        <v>173</v>
      </c>
      <c r="B230" s="82">
        <v>591.05999999999995</v>
      </c>
      <c r="C230" s="82">
        <v>14412</v>
      </c>
      <c r="D230" s="82">
        <v>14412</v>
      </c>
      <c r="E230" s="82">
        <v>5903.48</v>
      </c>
      <c r="F230" s="82">
        <v>1275.3</v>
      </c>
      <c r="G230" s="82">
        <v>40.962253677490978</v>
      </c>
      <c r="H230" s="82"/>
      <c r="I230" s="82"/>
      <c r="J230" s="82"/>
      <c r="K230" s="82"/>
      <c r="L230" s="82">
        <v>14412</v>
      </c>
      <c r="M230" s="82">
        <v>6800</v>
      </c>
      <c r="N230" s="82">
        <v>2450</v>
      </c>
      <c r="O230" s="82"/>
    </row>
    <row r="231" spans="1:15" x14ac:dyDescent="0.2">
      <c r="A231" s="325" t="s">
        <v>187</v>
      </c>
      <c r="B231" s="355">
        <v>591.05999999999995</v>
      </c>
      <c r="C231" s="355">
        <v>14412</v>
      </c>
      <c r="D231" s="355">
        <v>14412</v>
      </c>
      <c r="E231" s="355">
        <v>5903.48</v>
      </c>
      <c r="F231" s="355">
        <v>1275.3</v>
      </c>
      <c r="G231" s="355">
        <v>40.962253677490978</v>
      </c>
      <c r="H231" s="355"/>
      <c r="I231" s="355"/>
      <c r="J231" s="355"/>
      <c r="K231" s="355"/>
      <c r="L231" s="355">
        <v>14412</v>
      </c>
      <c r="M231" s="355">
        <v>6800</v>
      </c>
      <c r="N231" s="355">
        <v>2450</v>
      </c>
      <c r="O231" s="355"/>
    </row>
    <row r="232" spans="1:15" x14ac:dyDescent="0.2">
      <c r="A232" s="286" t="s">
        <v>256</v>
      </c>
      <c r="B232" s="82">
        <v>591.05999999999995</v>
      </c>
      <c r="C232" s="82">
        <v>14412</v>
      </c>
      <c r="D232" s="82">
        <v>14412</v>
      </c>
      <c r="E232" s="82">
        <v>5903.48</v>
      </c>
      <c r="F232" s="82">
        <v>1275.3</v>
      </c>
      <c r="G232" s="82">
        <v>40.962253677490978</v>
      </c>
      <c r="H232" s="82"/>
      <c r="I232" s="82"/>
      <c r="J232" s="82"/>
      <c r="K232" s="82"/>
      <c r="L232" s="82">
        <v>14412</v>
      </c>
      <c r="M232" s="82">
        <v>6800</v>
      </c>
      <c r="N232" s="82">
        <v>2450</v>
      </c>
      <c r="O232" s="82"/>
    </row>
    <row r="233" spans="1:15" x14ac:dyDescent="0.2">
      <c r="A233" s="290" t="s">
        <v>174</v>
      </c>
      <c r="B233" s="82">
        <v>3102.4</v>
      </c>
      <c r="C233" s="82">
        <v>10618</v>
      </c>
      <c r="D233" s="82">
        <v>10618</v>
      </c>
      <c r="H233" s="82"/>
      <c r="I233" s="82"/>
      <c r="J233" s="82"/>
      <c r="K233" s="82"/>
      <c r="L233" s="82">
        <v>10618</v>
      </c>
      <c r="M233" s="82">
        <v>11000</v>
      </c>
      <c r="N233" s="82">
        <v>11000</v>
      </c>
      <c r="O233" s="82">
        <v>11000</v>
      </c>
    </row>
    <row r="234" spans="1:15" x14ac:dyDescent="0.2">
      <c r="A234" s="325" t="s">
        <v>189</v>
      </c>
      <c r="B234" s="355">
        <v>3102.4</v>
      </c>
      <c r="C234" s="355">
        <v>10618</v>
      </c>
      <c r="D234" s="355">
        <v>10618</v>
      </c>
      <c r="E234" s="355"/>
      <c r="F234" s="355"/>
      <c r="G234" s="355"/>
      <c r="H234" s="355"/>
      <c r="I234" s="355"/>
      <c r="J234" s="355"/>
      <c r="K234" s="355"/>
      <c r="L234" s="355">
        <v>10618</v>
      </c>
      <c r="M234" s="355">
        <v>11000</v>
      </c>
      <c r="N234" s="355">
        <v>11000</v>
      </c>
      <c r="O234" s="355">
        <v>11000</v>
      </c>
    </row>
    <row r="235" spans="1:15" x14ac:dyDescent="0.2">
      <c r="A235" s="286" t="s">
        <v>230</v>
      </c>
      <c r="B235" s="82">
        <v>3102.4</v>
      </c>
      <c r="C235" s="82">
        <v>10618</v>
      </c>
      <c r="D235" s="82">
        <v>10618</v>
      </c>
      <c r="H235" s="82"/>
      <c r="I235" s="82"/>
      <c r="J235" s="82"/>
      <c r="K235" s="82"/>
      <c r="L235" s="82">
        <v>10618</v>
      </c>
      <c r="M235" s="82">
        <v>11000</v>
      </c>
      <c r="N235" s="82">
        <v>11000</v>
      </c>
      <c r="O235" s="82">
        <v>11000</v>
      </c>
    </row>
    <row r="236" spans="1:15" x14ac:dyDescent="0.2">
      <c r="A236" s="346" t="s">
        <v>170</v>
      </c>
      <c r="B236" s="347">
        <v>1196292.72</v>
      </c>
      <c r="C236" s="347">
        <v>3835723</v>
      </c>
      <c r="D236" s="347">
        <v>3835723</v>
      </c>
      <c r="E236" s="347">
        <v>457413.77</v>
      </c>
      <c r="F236" s="347">
        <v>135</v>
      </c>
      <c r="G236" s="347">
        <v>11.925099127335317</v>
      </c>
      <c r="H236" s="347">
        <v>87297</v>
      </c>
      <c r="I236" s="347">
        <v>15550</v>
      </c>
      <c r="J236" s="347"/>
      <c r="K236" s="347"/>
      <c r="L236" s="347">
        <v>3763976</v>
      </c>
      <c r="M236" s="347">
        <v>7232093</v>
      </c>
      <c r="N236" s="347">
        <v>327150</v>
      </c>
      <c r="O236" s="347">
        <v>377150</v>
      </c>
    </row>
    <row r="237" spans="1:15" x14ac:dyDescent="0.2">
      <c r="A237" s="290" t="s">
        <v>175</v>
      </c>
      <c r="B237" s="82">
        <v>5474.82</v>
      </c>
      <c r="H237" s="82"/>
      <c r="I237" s="82">
        <v>550</v>
      </c>
      <c r="J237" s="82"/>
      <c r="K237" s="82"/>
      <c r="L237" s="82">
        <v>550</v>
      </c>
      <c r="M237" s="82"/>
      <c r="N237" s="82"/>
      <c r="O237" s="82"/>
    </row>
    <row r="238" spans="1:15" x14ac:dyDescent="0.2">
      <c r="A238" s="325" t="s">
        <v>190</v>
      </c>
      <c r="B238" s="355">
        <v>5474.82</v>
      </c>
      <c r="C238" s="355"/>
      <c r="D238" s="355"/>
      <c r="E238" s="355"/>
      <c r="F238" s="355"/>
      <c r="G238" s="355"/>
      <c r="H238" s="355"/>
      <c r="I238" s="355">
        <v>550</v>
      </c>
      <c r="J238" s="355"/>
      <c r="K238" s="355"/>
      <c r="L238" s="355">
        <v>550</v>
      </c>
      <c r="M238" s="355"/>
      <c r="N238" s="355"/>
      <c r="O238" s="355"/>
    </row>
    <row r="239" spans="1:15" x14ac:dyDescent="0.2">
      <c r="A239" s="286" t="s">
        <v>286</v>
      </c>
      <c r="B239" s="82">
        <v>5474.82</v>
      </c>
      <c r="H239" s="82"/>
      <c r="I239" s="82">
        <v>550</v>
      </c>
      <c r="J239" s="82"/>
      <c r="K239" s="82"/>
      <c r="L239" s="82">
        <v>550</v>
      </c>
      <c r="M239" s="82"/>
      <c r="N239" s="82"/>
      <c r="O239" s="82"/>
    </row>
    <row r="240" spans="1:15" x14ac:dyDescent="0.2">
      <c r="A240" s="290" t="s">
        <v>176</v>
      </c>
      <c r="B240" s="82">
        <v>88593.56</v>
      </c>
      <c r="C240" s="82">
        <v>196698</v>
      </c>
      <c r="D240" s="82">
        <v>196698</v>
      </c>
      <c r="E240" s="82">
        <v>37486.57</v>
      </c>
      <c r="F240" s="82">
        <v>124.9</v>
      </c>
      <c r="G240" s="82">
        <v>19.057931448209946</v>
      </c>
      <c r="H240" s="82">
        <v>34747</v>
      </c>
      <c r="I240" s="82">
        <v>15000</v>
      </c>
      <c r="J240" s="82"/>
      <c r="K240" s="82"/>
      <c r="L240" s="82">
        <v>176951</v>
      </c>
      <c r="M240" s="82">
        <v>598593</v>
      </c>
      <c r="N240" s="82">
        <v>327150</v>
      </c>
      <c r="O240" s="82">
        <v>377150</v>
      </c>
    </row>
    <row r="241" spans="1:15" x14ac:dyDescent="0.2">
      <c r="A241" s="325" t="s">
        <v>191</v>
      </c>
      <c r="B241" s="355">
        <v>58675.040000000001</v>
      </c>
      <c r="C241" s="355">
        <v>80387</v>
      </c>
      <c r="D241" s="355">
        <v>80387</v>
      </c>
      <c r="E241" s="355">
        <v>10253.68</v>
      </c>
      <c r="F241" s="355">
        <v>74.099999999999994</v>
      </c>
      <c r="G241" s="355">
        <v>12.755395772948363</v>
      </c>
      <c r="H241" s="355">
        <v>34747</v>
      </c>
      <c r="I241" s="355">
        <v>15000</v>
      </c>
      <c r="J241" s="355"/>
      <c r="K241" s="355"/>
      <c r="L241" s="355">
        <v>60640</v>
      </c>
      <c r="M241" s="355">
        <v>488022</v>
      </c>
      <c r="N241" s="355">
        <v>252150</v>
      </c>
      <c r="O241" s="355">
        <v>377150</v>
      </c>
    </row>
    <row r="242" spans="1:15" x14ac:dyDescent="0.2">
      <c r="A242" s="286" t="s">
        <v>253</v>
      </c>
      <c r="B242" s="82">
        <v>45934.57</v>
      </c>
      <c r="C242" s="82">
        <v>45370</v>
      </c>
      <c r="D242" s="82">
        <v>45370</v>
      </c>
      <c r="E242" s="82">
        <v>10054.6</v>
      </c>
      <c r="F242" s="82">
        <v>185.2</v>
      </c>
      <c r="G242" s="82">
        <v>22.161340092572186</v>
      </c>
      <c r="H242" s="82">
        <v>28111</v>
      </c>
      <c r="I242" s="82">
        <v>15000</v>
      </c>
      <c r="J242" s="82"/>
      <c r="K242" s="82"/>
      <c r="L242" s="82">
        <v>32259</v>
      </c>
      <c r="M242" s="82">
        <v>413022</v>
      </c>
      <c r="N242" s="82">
        <v>252150</v>
      </c>
      <c r="O242" s="82">
        <v>371150</v>
      </c>
    </row>
    <row r="243" spans="1:15" x14ac:dyDescent="0.2">
      <c r="A243" s="286" t="s">
        <v>258</v>
      </c>
      <c r="B243" s="82">
        <v>4147.8</v>
      </c>
      <c r="C243" s="82">
        <v>13272</v>
      </c>
      <c r="D243" s="82">
        <v>13272</v>
      </c>
      <c r="H243" s="82">
        <v>6636</v>
      </c>
      <c r="I243" s="82"/>
      <c r="J243" s="82"/>
      <c r="K243" s="82"/>
      <c r="L243" s="82">
        <v>6636</v>
      </c>
      <c r="M243" s="82"/>
      <c r="N243" s="82"/>
      <c r="O243" s="82">
        <v>6000</v>
      </c>
    </row>
    <row r="244" spans="1:15" x14ac:dyDescent="0.2">
      <c r="A244" s="286" t="s">
        <v>234</v>
      </c>
      <c r="B244" s="82">
        <v>8592.67</v>
      </c>
      <c r="C244" s="82">
        <v>21745</v>
      </c>
      <c r="D244" s="82">
        <v>21745</v>
      </c>
      <c r="E244" s="82">
        <v>199.08</v>
      </c>
      <c r="F244" s="82">
        <v>2.4</v>
      </c>
      <c r="G244" s="82">
        <v>0.91552080938146707</v>
      </c>
      <c r="H244" s="82"/>
      <c r="I244" s="82"/>
      <c r="J244" s="82"/>
      <c r="K244" s="82"/>
      <c r="L244" s="82">
        <v>21745</v>
      </c>
      <c r="M244" s="82">
        <v>75000</v>
      </c>
      <c r="N244" s="82"/>
      <c r="O244" s="82"/>
    </row>
    <row r="245" spans="1:15" x14ac:dyDescent="0.2">
      <c r="A245" s="325" t="s">
        <v>192</v>
      </c>
      <c r="B245" s="355">
        <v>29918.52</v>
      </c>
      <c r="C245" s="355">
        <v>116311</v>
      </c>
      <c r="D245" s="355">
        <v>116311</v>
      </c>
      <c r="E245" s="355">
        <v>27232.89</v>
      </c>
      <c r="F245" s="355">
        <v>168.3</v>
      </c>
      <c r="G245" s="355">
        <v>23.413855955154713</v>
      </c>
      <c r="H245" s="355"/>
      <c r="I245" s="355"/>
      <c r="J245" s="355"/>
      <c r="K245" s="355"/>
      <c r="L245" s="355">
        <v>116311</v>
      </c>
      <c r="M245" s="355">
        <v>110571</v>
      </c>
      <c r="N245" s="355">
        <v>75000</v>
      </c>
      <c r="O245" s="355"/>
    </row>
    <row r="246" spans="1:15" x14ac:dyDescent="0.2">
      <c r="A246" s="286" t="s">
        <v>257</v>
      </c>
      <c r="B246" s="82">
        <v>29918.52</v>
      </c>
      <c r="C246" s="82">
        <v>116311</v>
      </c>
      <c r="D246" s="82">
        <v>116311</v>
      </c>
      <c r="E246" s="82">
        <v>27232.89</v>
      </c>
      <c r="F246" s="82">
        <v>168.3</v>
      </c>
      <c r="G246" s="82">
        <v>23.413855955154713</v>
      </c>
      <c r="H246" s="82"/>
      <c r="I246" s="82"/>
      <c r="J246" s="82"/>
      <c r="K246" s="82"/>
      <c r="L246" s="82">
        <v>116311</v>
      </c>
      <c r="M246" s="82">
        <v>110571</v>
      </c>
      <c r="N246" s="82">
        <v>75000</v>
      </c>
      <c r="O246" s="82"/>
    </row>
    <row r="247" spans="1:15" x14ac:dyDescent="0.2">
      <c r="A247" s="290" t="s">
        <v>177</v>
      </c>
      <c r="B247" s="82">
        <v>1102224.3400000001</v>
      </c>
      <c r="C247" s="82">
        <v>3639025</v>
      </c>
      <c r="D247" s="82">
        <v>3639025</v>
      </c>
      <c r="E247" s="82">
        <v>419927.2</v>
      </c>
      <c r="F247" s="82">
        <v>136.9</v>
      </c>
      <c r="G247" s="82">
        <v>11.539552490021364</v>
      </c>
      <c r="H247" s="82">
        <v>52550</v>
      </c>
      <c r="I247" s="82"/>
      <c r="J247" s="82"/>
      <c r="K247" s="82"/>
      <c r="L247" s="82">
        <v>3586475</v>
      </c>
      <c r="M247" s="82">
        <v>6633500</v>
      </c>
      <c r="N247" s="82"/>
      <c r="O247" s="82"/>
    </row>
    <row r="248" spans="1:15" x14ac:dyDescent="0.2">
      <c r="A248" s="325" t="s">
        <v>193</v>
      </c>
      <c r="B248" s="355">
        <v>1102224.3400000001</v>
      </c>
      <c r="C248" s="355">
        <v>3639025</v>
      </c>
      <c r="D248" s="355">
        <v>3639025</v>
      </c>
      <c r="E248" s="355">
        <v>419927.2</v>
      </c>
      <c r="F248" s="355">
        <v>136.9</v>
      </c>
      <c r="G248" s="355">
        <v>11.539552490021364</v>
      </c>
      <c r="H248" s="355">
        <v>52550</v>
      </c>
      <c r="I248" s="355"/>
      <c r="J248" s="355"/>
      <c r="K248" s="355"/>
      <c r="L248" s="355">
        <v>3586475</v>
      </c>
      <c r="M248" s="355">
        <v>6633500</v>
      </c>
      <c r="N248" s="355"/>
      <c r="O248" s="355"/>
    </row>
    <row r="249" spans="1:15" x14ac:dyDescent="0.2">
      <c r="A249" s="286" t="s">
        <v>236</v>
      </c>
      <c r="B249" s="82">
        <v>1102224.3400000001</v>
      </c>
      <c r="C249" s="82">
        <v>3639025</v>
      </c>
      <c r="D249" s="82">
        <v>3639025</v>
      </c>
      <c r="E249" s="82">
        <v>419927.2</v>
      </c>
      <c r="F249" s="82">
        <v>136.9</v>
      </c>
      <c r="G249" s="82">
        <v>11.539552490021364</v>
      </c>
      <c r="H249" s="82">
        <v>52550</v>
      </c>
      <c r="I249" s="82"/>
      <c r="J249" s="82"/>
      <c r="K249" s="82"/>
      <c r="L249" s="82">
        <v>3586475</v>
      </c>
      <c r="M249" s="82">
        <v>6633500</v>
      </c>
      <c r="N249" s="82"/>
      <c r="O249" s="82"/>
    </row>
    <row r="250" spans="1:15" x14ac:dyDescent="0.2">
      <c r="A250" s="330" t="s">
        <v>287</v>
      </c>
      <c r="B250" s="331">
        <v>11042707.239999998</v>
      </c>
      <c r="C250" s="331">
        <v>14415988</v>
      </c>
      <c r="D250" s="331">
        <v>14415988</v>
      </c>
      <c r="E250" s="331">
        <v>5432570.9100000001</v>
      </c>
      <c r="F250" s="331">
        <v>102.8</v>
      </c>
      <c r="G250" s="331">
        <v>37.68434678219765</v>
      </c>
      <c r="H250" s="331">
        <v>215940</v>
      </c>
      <c r="I250" s="331">
        <v>206050</v>
      </c>
      <c r="J250" s="331"/>
      <c r="K250" s="331"/>
      <c r="L250" s="331">
        <v>14406098</v>
      </c>
      <c r="M250" s="331">
        <v>17870666</v>
      </c>
      <c r="N250" s="331">
        <v>11221542</v>
      </c>
      <c r="O250" s="331">
        <v>11615339</v>
      </c>
    </row>
    <row r="251" spans="1:15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5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5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5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5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5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</sheetData>
  <mergeCells count="23">
    <mergeCell ref="A185:A186"/>
    <mergeCell ref="B185:B186"/>
    <mergeCell ref="D185:D186"/>
    <mergeCell ref="H185:I185"/>
    <mergeCell ref="A1:M1"/>
    <mergeCell ref="A3:N3"/>
    <mergeCell ref="A5:N5"/>
    <mergeCell ref="A9:A10"/>
    <mergeCell ref="B9:B10"/>
    <mergeCell ref="D9:D10"/>
    <mergeCell ref="H9:I9"/>
    <mergeCell ref="J9:J10"/>
    <mergeCell ref="K9:K10"/>
    <mergeCell ref="L9:L10"/>
    <mergeCell ref="J185:J186"/>
    <mergeCell ref="M185:M186"/>
    <mergeCell ref="N185:N186"/>
    <mergeCell ref="O185:O186"/>
    <mergeCell ref="M9:M10"/>
    <mergeCell ref="N9:N10"/>
    <mergeCell ref="O9:O10"/>
    <mergeCell ref="K185:K186"/>
    <mergeCell ref="L185:L186"/>
  </mergeCells>
  <pageMargins left="0.70866141732283472" right="0.70866141732283472" top="0.74803149606299213" bottom="0.74803149606299213" header="0.31496062992125984" footer="0.31496062992125984"/>
  <pageSetup paperSize="9" scale="60" orientation="portrait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H15"/>
  <sheetViews>
    <sheetView workbookViewId="0">
      <selection activeCell="B17" sqref="B17"/>
    </sheetView>
  </sheetViews>
  <sheetFormatPr defaultRowHeight="15" x14ac:dyDescent="0.25"/>
  <cols>
    <col min="1" max="1" width="46.7109375" bestFit="1" customWidth="1"/>
    <col min="2" max="2" width="16.7109375" bestFit="1" customWidth="1"/>
    <col min="3" max="3" width="23.140625" bestFit="1" customWidth="1"/>
    <col min="4" max="4" width="12" bestFit="1" customWidth="1"/>
    <col min="5" max="5" width="9.85546875" bestFit="1" customWidth="1"/>
    <col min="6" max="6" width="15.7109375" bestFit="1" customWidth="1"/>
    <col min="7" max="7" width="12.42578125" bestFit="1" customWidth="1"/>
    <col min="8" max="8" width="15.5703125" bestFit="1" customWidth="1"/>
  </cols>
  <sheetData>
    <row r="1" spans="1:8" ht="72.75" thickBot="1" x14ac:dyDescent="0.3">
      <c r="A1" s="171" t="s">
        <v>311</v>
      </c>
      <c r="B1" s="172" t="s">
        <v>266</v>
      </c>
      <c r="C1" s="172" t="s">
        <v>320</v>
      </c>
      <c r="D1" s="172" t="s">
        <v>321</v>
      </c>
      <c r="E1" s="172" t="s">
        <v>322</v>
      </c>
      <c r="F1" s="172" t="s">
        <v>318</v>
      </c>
      <c r="G1" s="172" t="s">
        <v>323</v>
      </c>
      <c r="H1" s="173" t="s">
        <v>324</v>
      </c>
    </row>
    <row r="2" spans="1:8" x14ac:dyDescent="0.25">
      <c r="A2" s="160" t="s">
        <v>2</v>
      </c>
      <c r="B2" s="161">
        <v>12867829</v>
      </c>
      <c r="C2" s="161">
        <v>14415988</v>
      </c>
      <c r="D2" s="161">
        <v>5287298.8</v>
      </c>
      <c r="E2" s="161">
        <v>14415988</v>
      </c>
      <c r="F2" s="161">
        <v>5432570.9100000001</v>
      </c>
      <c r="G2" s="162">
        <v>102.7</v>
      </c>
      <c r="H2" s="162">
        <v>37.700000000000003</v>
      </c>
    </row>
    <row r="3" spans="1:8" x14ac:dyDescent="0.25">
      <c r="A3" s="163" t="s">
        <v>3</v>
      </c>
      <c r="B3" s="161">
        <v>12867829</v>
      </c>
      <c r="C3" s="161">
        <v>14415988</v>
      </c>
      <c r="D3" s="161">
        <v>5287298.8</v>
      </c>
      <c r="E3" s="161">
        <v>14415988</v>
      </c>
      <c r="F3" s="161">
        <v>5432570.9100000001</v>
      </c>
      <c r="G3" s="162">
        <v>102.7</v>
      </c>
      <c r="H3" s="162">
        <v>37.700000000000003</v>
      </c>
    </row>
    <row r="4" spans="1:8" x14ac:dyDescent="0.25">
      <c r="A4" s="164" t="s">
        <v>4</v>
      </c>
      <c r="B4" s="161">
        <v>12867829</v>
      </c>
      <c r="C4" s="161">
        <v>14415988</v>
      </c>
      <c r="D4" s="161">
        <v>5287298.8</v>
      </c>
      <c r="E4" s="161">
        <v>14415988</v>
      </c>
      <c r="F4" s="161">
        <v>5432570.9100000001</v>
      </c>
      <c r="G4" s="162">
        <v>102.7</v>
      </c>
      <c r="H4" s="162">
        <v>37.700000000000003</v>
      </c>
    </row>
    <row r="5" spans="1:8" x14ac:dyDescent="0.25">
      <c r="A5" s="165" t="s">
        <v>28</v>
      </c>
      <c r="B5" s="161">
        <v>12867829</v>
      </c>
      <c r="C5" s="161">
        <v>14415988</v>
      </c>
      <c r="D5" s="161">
        <v>5287298.8</v>
      </c>
      <c r="E5" s="161">
        <v>14415988</v>
      </c>
      <c r="F5" s="161">
        <v>5432570.9100000001</v>
      </c>
      <c r="G5" s="162">
        <v>102.7</v>
      </c>
      <c r="H5" s="162">
        <v>37.700000000000003</v>
      </c>
    </row>
    <row r="6" spans="1:8" x14ac:dyDescent="0.25">
      <c r="A6" s="176" t="s">
        <v>315</v>
      </c>
      <c r="B6" s="177">
        <v>11225245</v>
      </c>
      <c r="C6" s="177">
        <v>14019419</v>
      </c>
      <c r="D6" s="177">
        <v>4618705.8199999984</v>
      </c>
      <c r="E6" s="177">
        <v>13876519</v>
      </c>
      <c r="F6" s="177">
        <v>5222110.3899999987</v>
      </c>
      <c r="G6" s="175">
        <v>113.1</v>
      </c>
      <c r="H6" s="175">
        <v>37.6</v>
      </c>
    </row>
    <row r="7" spans="1:8" x14ac:dyDescent="0.25">
      <c r="A7" s="178" t="s">
        <v>150</v>
      </c>
      <c r="B7" s="179">
        <v>9851059</v>
      </c>
      <c r="C7" s="179">
        <v>12910221</v>
      </c>
      <c r="D7" s="179">
        <v>4347298.4499999983</v>
      </c>
      <c r="E7" s="179">
        <v>12767321</v>
      </c>
      <c r="F7" s="179">
        <v>4859667.9099999992</v>
      </c>
      <c r="G7" s="180">
        <v>111.8</v>
      </c>
      <c r="H7" s="180">
        <v>38.1</v>
      </c>
    </row>
    <row r="8" spans="1:8" x14ac:dyDescent="0.25">
      <c r="A8" s="166" t="s">
        <v>172</v>
      </c>
      <c r="B8" s="158">
        <v>8200997</v>
      </c>
      <c r="C8" s="158">
        <v>8519079</v>
      </c>
      <c r="D8" s="158">
        <v>3885260.58</v>
      </c>
      <c r="E8" s="158">
        <v>8519079</v>
      </c>
      <c r="F8" s="158">
        <v>4143432.3</v>
      </c>
      <c r="G8" s="159">
        <v>106.6</v>
      </c>
      <c r="H8" s="159">
        <v>48.6</v>
      </c>
    </row>
    <row r="9" spans="1:8" x14ac:dyDescent="0.25">
      <c r="A9" s="136" t="s">
        <v>180</v>
      </c>
      <c r="B9" s="82">
        <v>6871591</v>
      </c>
      <c r="C9" s="82">
        <v>7140488</v>
      </c>
      <c r="D9" s="82">
        <v>3250171.29</v>
      </c>
      <c r="E9" s="82">
        <v>7140488</v>
      </c>
      <c r="F9" s="82">
        <v>3445335.25</v>
      </c>
      <c r="G9" s="114">
        <v>106</v>
      </c>
      <c r="H9" s="114">
        <v>48.3</v>
      </c>
    </row>
    <row r="10" spans="1:8" x14ac:dyDescent="0.25">
      <c r="A10" s="137" t="s">
        <v>197</v>
      </c>
      <c r="B10" s="82">
        <v>6845046</v>
      </c>
      <c r="C10" s="82">
        <v>7113943</v>
      </c>
      <c r="D10" s="82">
        <v>3240322.85</v>
      </c>
      <c r="E10" s="82">
        <v>7113943</v>
      </c>
      <c r="F10" s="82">
        <v>3432433.36</v>
      </c>
      <c r="G10" s="114">
        <v>105.9</v>
      </c>
      <c r="H10" s="114">
        <v>48.2</v>
      </c>
    </row>
    <row r="11" spans="1:8" x14ac:dyDescent="0.25">
      <c r="A11" s="137" t="s">
        <v>198</v>
      </c>
      <c r="B11" s="82">
        <v>26545</v>
      </c>
      <c r="C11" s="82">
        <v>26545</v>
      </c>
      <c r="D11" s="82">
        <v>9848.44</v>
      </c>
      <c r="E11" s="82">
        <v>26545</v>
      </c>
      <c r="F11" s="82">
        <v>12901.89</v>
      </c>
      <c r="G11" s="114">
        <v>131</v>
      </c>
      <c r="H11" s="114">
        <v>48.6</v>
      </c>
    </row>
    <row r="12" spans="1:8" x14ac:dyDescent="0.25">
      <c r="A12" s="136" t="s">
        <v>181</v>
      </c>
      <c r="B12" s="82">
        <v>195594</v>
      </c>
      <c r="C12" s="82">
        <v>200411</v>
      </c>
      <c r="D12" s="82">
        <v>110345.51</v>
      </c>
      <c r="E12" s="82">
        <v>200411</v>
      </c>
      <c r="F12" s="82">
        <v>137411.94</v>
      </c>
      <c r="G12" s="114">
        <v>124.5</v>
      </c>
      <c r="H12" s="114">
        <v>68.599999999999994</v>
      </c>
    </row>
    <row r="13" spans="1:8" x14ac:dyDescent="0.25">
      <c r="A13" s="137" t="s">
        <v>199</v>
      </c>
      <c r="B13" s="82">
        <v>195594</v>
      </c>
      <c r="C13" s="82">
        <v>200411</v>
      </c>
      <c r="D13" s="82">
        <v>110345.51</v>
      </c>
      <c r="E13" s="82">
        <v>200411</v>
      </c>
      <c r="F13" s="82">
        <v>137411.94</v>
      </c>
      <c r="G13" s="114">
        <v>124.5</v>
      </c>
      <c r="H13" s="114">
        <v>68.599999999999994</v>
      </c>
    </row>
    <row r="14" spans="1:8" x14ac:dyDescent="0.25">
      <c r="A14" s="136" t="s">
        <v>182</v>
      </c>
      <c r="B14" s="82">
        <v>1133812</v>
      </c>
      <c r="C14" s="82">
        <v>1178180</v>
      </c>
      <c r="D14" s="82">
        <v>524743.78</v>
      </c>
      <c r="E14" s="82">
        <v>1178180</v>
      </c>
      <c r="F14" s="82">
        <v>560685.11</v>
      </c>
      <c r="G14" s="114">
        <v>106.8</v>
      </c>
      <c r="H14" s="114">
        <v>47.6</v>
      </c>
    </row>
    <row r="15" spans="1:8" x14ac:dyDescent="0.25">
      <c r="A15" s="137" t="s">
        <v>200</v>
      </c>
      <c r="B15" s="82">
        <v>1133812</v>
      </c>
      <c r="C15" s="82">
        <v>1178180</v>
      </c>
      <c r="D15" s="82">
        <v>524743.78</v>
      </c>
      <c r="E15" s="82">
        <v>1178180</v>
      </c>
      <c r="F15" s="82">
        <v>560685.11</v>
      </c>
      <c r="G15" s="114">
        <v>106.8</v>
      </c>
      <c r="H15" s="114">
        <v>47.6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C88"/>
  <sheetViews>
    <sheetView topLeftCell="A25" workbookViewId="0">
      <selection activeCell="C85" sqref="C85"/>
    </sheetView>
  </sheetViews>
  <sheetFormatPr defaultRowHeight="15" x14ac:dyDescent="0.25"/>
  <cols>
    <col min="1" max="1" width="8.42578125" bestFit="1" customWidth="1"/>
    <col min="2" max="2" width="9.28515625" customWidth="1"/>
    <col min="3" max="3" width="80.42578125" bestFit="1" customWidth="1"/>
  </cols>
  <sheetData>
    <row r="1" spans="1:3" x14ac:dyDescent="0.25">
      <c r="A1" t="s">
        <v>0</v>
      </c>
      <c r="B1" t="s">
        <v>1</v>
      </c>
      <c r="C1" t="s">
        <v>169</v>
      </c>
    </row>
    <row r="2" spans="1:3" x14ac:dyDescent="0.25">
      <c r="A2">
        <v>3</v>
      </c>
      <c r="B2" t="s">
        <v>113</v>
      </c>
      <c r="C2" t="s">
        <v>135</v>
      </c>
    </row>
    <row r="3" spans="1:3" x14ac:dyDescent="0.25">
      <c r="A3">
        <v>4</v>
      </c>
      <c r="B3" t="s">
        <v>112</v>
      </c>
      <c r="C3" t="s">
        <v>170</v>
      </c>
    </row>
    <row r="4" spans="1:3" x14ac:dyDescent="0.25">
      <c r="A4">
        <v>5</v>
      </c>
      <c r="B4" t="s">
        <v>130</v>
      </c>
      <c r="C4" t="s">
        <v>141</v>
      </c>
    </row>
    <row r="5" spans="1:3" x14ac:dyDescent="0.25">
      <c r="A5">
        <v>7</v>
      </c>
      <c r="B5" t="s">
        <v>126</v>
      </c>
      <c r="C5" t="s">
        <v>127</v>
      </c>
    </row>
    <row r="6" spans="1:3" x14ac:dyDescent="0.25">
      <c r="A6">
        <v>8</v>
      </c>
      <c r="B6" t="s">
        <v>131</v>
      </c>
      <c r="C6" t="s">
        <v>138</v>
      </c>
    </row>
    <row r="7" spans="1:3" x14ac:dyDescent="0.25">
      <c r="A7">
        <v>9</v>
      </c>
      <c r="B7" t="s">
        <v>134</v>
      </c>
      <c r="C7" t="s">
        <v>171</v>
      </c>
    </row>
    <row r="8" spans="1:3" x14ac:dyDescent="0.25">
      <c r="A8">
        <v>31</v>
      </c>
      <c r="B8" t="s">
        <v>11</v>
      </c>
      <c r="C8" t="s">
        <v>172</v>
      </c>
    </row>
    <row r="9" spans="1:3" x14ac:dyDescent="0.25">
      <c r="A9">
        <v>32</v>
      </c>
      <c r="B9" t="s">
        <v>21</v>
      </c>
      <c r="C9" t="s">
        <v>136</v>
      </c>
    </row>
    <row r="10" spans="1:3" x14ac:dyDescent="0.25">
      <c r="A10">
        <v>34</v>
      </c>
      <c r="B10" t="s">
        <v>23</v>
      </c>
      <c r="C10" t="s">
        <v>173</v>
      </c>
    </row>
    <row r="11" spans="1:3" x14ac:dyDescent="0.25">
      <c r="A11">
        <v>37</v>
      </c>
      <c r="B11" t="s">
        <v>109</v>
      </c>
      <c r="C11" t="s">
        <v>174</v>
      </c>
    </row>
    <row r="12" spans="1:3" x14ac:dyDescent="0.25">
      <c r="A12">
        <v>41</v>
      </c>
      <c r="B12" t="s">
        <v>86</v>
      </c>
      <c r="C12" t="s">
        <v>175</v>
      </c>
    </row>
    <row r="13" spans="1:3" x14ac:dyDescent="0.25">
      <c r="A13">
        <v>42</v>
      </c>
      <c r="B13" t="s">
        <v>26</v>
      </c>
      <c r="C13" t="s">
        <v>176</v>
      </c>
    </row>
    <row r="14" spans="1:3" x14ac:dyDescent="0.25">
      <c r="A14">
        <v>45</v>
      </c>
      <c r="B14" t="s">
        <v>100</v>
      </c>
      <c r="C14" t="s">
        <v>177</v>
      </c>
    </row>
    <row r="15" spans="1:3" x14ac:dyDescent="0.25">
      <c r="A15">
        <v>51</v>
      </c>
      <c r="B15" t="s">
        <v>130</v>
      </c>
      <c r="C15" t="s">
        <v>142</v>
      </c>
    </row>
    <row r="16" spans="1:3" x14ac:dyDescent="0.25">
      <c r="A16">
        <v>71</v>
      </c>
      <c r="B16" t="s">
        <v>126</v>
      </c>
      <c r="C16" t="s">
        <v>178</v>
      </c>
    </row>
    <row r="17" spans="1:3" x14ac:dyDescent="0.25">
      <c r="A17">
        <v>81</v>
      </c>
      <c r="B17" t="s">
        <v>131</v>
      </c>
      <c r="C17" t="s">
        <v>139</v>
      </c>
    </row>
    <row r="18" spans="1:3" x14ac:dyDescent="0.25">
      <c r="A18">
        <v>92</v>
      </c>
      <c r="B18" t="s">
        <v>134</v>
      </c>
      <c r="C18" t="s">
        <v>179</v>
      </c>
    </row>
    <row r="19" spans="1:3" x14ac:dyDescent="0.25">
      <c r="A19">
        <v>311</v>
      </c>
      <c r="B19" t="s">
        <v>8</v>
      </c>
      <c r="C19" t="s">
        <v>180</v>
      </c>
    </row>
    <row r="20" spans="1:3" x14ac:dyDescent="0.25">
      <c r="A20">
        <v>312</v>
      </c>
      <c r="B20" t="s">
        <v>9</v>
      </c>
      <c r="C20" t="s">
        <v>181</v>
      </c>
    </row>
    <row r="21" spans="1:3" x14ac:dyDescent="0.25">
      <c r="A21">
        <v>313</v>
      </c>
      <c r="B21" t="s">
        <v>10</v>
      </c>
      <c r="C21" t="s">
        <v>182</v>
      </c>
    </row>
    <row r="22" spans="1:3" x14ac:dyDescent="0.25">
      <c r="A22">
        <v>321</v>
      </c>
      <c r="B22" t="s">
        <v>13</v>
      </c>
      <c r="C22" t="s">
        <v>183</v>
      </c>
    </row>
    <row r="23" spans="1:3" x14ac:dyDescent="0.25">
      <c r="A23">
        <v>322</v>
      </c>
      <c r="B23" t="s">
        <v>15</v>
      </c>
      <c r="C23" t="s">
        <v>184</v>
      </c>
    </row>
    <row r="24" spans="1:3" x14ac:dyDescent="0.25">
      <c r="A24">
        <v>323</v>
      </c>
      <c r="B24" t="s">
        <v>17</v>
      </c>
      <c r="C24" t="s">
        <v>137</v>
      </c>
    </row>
    <row r="25" spans="1:3" x14ac:dyDescent="0.25">
      <c r="A25">
        <v>324</v>
      </c>
      <c r="B25" t="s">
        <v>111</v>
      </c>
      <c r="C25" t="s">
        <v>185</v>
      </c>
    </row>
    <row r="26" spans="1:3" x14ac:dyDescent="0.25">
      <c r="A26">
        <v>329</v>
      </c>
      <c r="B26" t="s">
        <v>20</v>
      </c>
      <c r="C26" t="s">
        <v>186</v>
      </c>
    </row>
    <row r="27" spans="1:3" x14ac:dyDescent="0.25">
      <c r="A27">
        <v>342</v>
      </c>
      <c r="B27" t="s">
        <v>33</v>
      </c>
      <c r="C27" t="s">
        <v>187</v>
      </c>
    </row>
    <row r="28" spans="1:3" x14ac:dyDescent="0.25">
      <c r="A28">
        <v>343</v>
      </c>
      <c r="B28" t="s">
        <v>22</v>
      </c>
      <c r="C28" t="s">
        <v>188</v>
      </c>
    </row>
    <row r="29" spans="1:3" x14ac:dyDescent="0.25">
      <c r="A29">
        <v>372</v>
      </c>
      <c r="B29" t="s">
        <v>24</v>
      </c>
      <c r="C29" t="s">
        <v>189</v>
      </c>
    </row>
    <row r="30" spans="1:3" x14ac:dyDescent="0.25">
      <c r="A30">
        <v>412</v>
      </c>
      <c r="B30" t="s">
        <v>32</v>
      </c>
      <c r="C30" t="s">
        <v>190</v>
      </c>
    </row>
    <row r="31" spans="1:3" x14ac:dyDescent="0.25">
      <c r="A31">
        <v>422</v>
      </c>
      <c r="B31" t="s">
        <v>25</v>
      </c>
      <c r="C31" t="s">
        <v>191</v>
      </c>
    </row>
    <row r="32" spans="1:3" x14ac:dyDescent="0.25">
      <c r="A32">
        <v>423</v>
      </c>
      <c r="B32" t="s">
        <v>27</v>
      </c>
      <c r="C32" t="s">
        <v>192</v>
      </c>
    </row>
    <row r="33" spans="1:3" x14ac:dyDescent="0.25">
      <c r="A33">
        <v>451</v>
      </c>
      <c r="B33" t="s">
        <v>69</v>
      </c>
      <c r="C33" t="s">
        <v>193</v>
      </c>
    </row>
    <row r="34" spans="1:3" x14ac:dyDescent="0.25">
      <c r="A34">
        <v>452</v>
      </c>
      <c r="B34" t="s">
        <v>87</v>
      </c>
      <c r="C34" t="s">
        <v>194</v>
      </c>
    </row>
    <row r="35" spans="1:3" x14ac:dyDescent="0.25">
      <c r="A35">
        <v>511</v>
      </c>
      <c r="B35" t="s">
        <v>130</v>
      </c>
      <c r="C35" t="s">
        <v>143</v>
      </c>
    </row>
    <row r="36" spans="1:3" x14ac:dyDescent="0.25">
      <c r="A36">
        <v>711</v>
      </c>
      <c r="B36" t="s">
        <v>126</v>
      </c>
      <c r="C36" t="s">
        <v>195</v>
      </c>
    </row>
    <row r="37" spans="1:3" x14ac:dyDescent="0.25">
      <c r="A37">
        <v>811</v>
      </c>
      <c r="B37" t="s">
        <v>131</v>
      </c>
      <c r="C37" t="s">
        <v>140</v>
      </c>
    </row>
    <row r="38" spans="1:3" x14ac:dyDescent="0.25">
      <c r="A38">
        <v>921</v>
      </c>
      <c r="B38" t="s">
        <v>134</v>
      </c>
      <c r="C38" t="s">
        <v>196</v>
      </c>
    </row>
    <row r="39" spans="1:3" x14ac:dyDescent="0.25">
      <c r="A39">
        <v>3111</v>
      </c>
      <c r="B39" t="s">
        <v>7</v>
      </c>
      <c r="C39" t="s">
        <v>197</v>
      </c>
    </row>
    <row r="40" spans="1:3" x14ac:dyDescent="0.25">
      <c r="A40">
        <v>3113</v>
      </c>
      <c r="B40" t="s">
        <v>29</v>
      </c>
      <c r="C40" t="s">
        <v>198</v>
      </c>
    </row>
    <row r="41" spans="1:3" x14ac:dyDescent="0.25">
      <c r="A41">
        <v>3121</v>
      </c>
      <c r="B41" t="s">
        <v>9</v>
      </c>
      <c r="C41" t="s">
        <v>199</v>
      </c>
    </row>
    <row r="42" spans="1:3" x14ac:dyDescent="0.25">
      <c r="A42">
        <v>3132</v>
      </c>
      <c r="B42" t="s">
        <v>73</v>
      </c>
      <c r="C42" t="s">
        <v>200</v>
      </c>
    </row>
    <row r="43" spans="1:3" x14ac:dyDescent="0.25">
      <c r="A43">
        <v>3211</v>
      </c>
      <c r="B43" t="s">
        <v>42</v>
      </c>
      <c r="C43" t="s">
        <v>201</v>
      </c>
    </row>
    <row r="44" spans="1:3" x14ac:dyDescent="0.25">
      <c r="A44">
        <v>3212</v>
      </c>
      <c r="B44" t="s">
        <v>102</v>
      </c>
      <c r="C44" t="s">
        <v>202</v>
      </c>
    </row>
    <row r="45" spans="1:3" x14ac:dyDescent="0.25">
      <c r="A45">
        <v>3213</v>
      </c>
      <c r="B45" t="s">
        <v>43</v>
      </c>
      <c r="C45" t="s">
        <v>203</v>
      </c>
    </row>
    <row r="46" spans="1:3" x14ac:dyDescent="0.25">
      <c r="A46">
        <v>3214</v>
      </c>
      <c r="B46" t="s">
        <v>44</v>
      </c>
      <c r="C46" t="s">
        <v>204</v>
      </c>
    </row>
    <row r="47" spans="1:3" x14ac:dyDescent="0.25">
      <c r="A47">
        <v>3221</v>
      </c>
      <c r="B47" t="s">
        <v>103</v>
      </c>
      <c r="C47" t="s">
        <v>205</v>
      </c>
    </row>
    <row r="48" spans="1:3" x14ac:dyDescent="0.25">
      <c r="A48">
        <v>3222</v>
      </c>
      <c r="B48" t="s">
        <v>41</v>
      </c>
      <c r="C48" t="s">
        <v>206</v>
      </c>
    </row>
    <row r="49" spans="1:3" x14ac:dyDescent="0.25">
      <c r="A49">
        <v>3223</v>
      </c>
      <c r="B49" t="s">
        <v>45</v>
      </c>
      <c r="C49" t="s">
        <v>207</v>
      </c>
    </row>
    <row r="50" spans="1:3" x14ac:dyDescent="0.25">
      <c r="A50">
        <v>3224</v>
      </c>
      <c r="B50" t="s">
        <v>34</v>
      </c>
      <c r="C50" t="s">
        <v>208</v>
      </c>
    </row>
    <row r="51" spans="1:3" x14ac:dyDescent="0.25">
      <c r="A51">
        <v>3225</v>
      </c>
      <c r="B51" t="s">
        <v>46</v>
      </c>
      <c r="C51" t="s">
        <v>209</v>
      </c>
    </row>
    <row r="52" spans="1:3" x14ac:dyDescent="0.25">
      <c r="A52">
        <v>3227</v>
      </c>
      <c r="B52" t="s">
        <v>14</v>
      </c>
      <c r="C52" t="s">
        <v>210</v>
      </c>
    </row>
    <row r="53" spans="1:3" x14ac:dyDescent="0.25">
      <c r="A53">
        <v>3231</v>
      </c>
      <c r="B53" t="s">
        <v>47</v>
      </c>
      <c r="C53" t="s">
        <v>211</v>
      </c>
    </row>
    <row r="54" spans="1:3" x14ac:dyDescent="0.25">
      <c r="A54">
        <v>3232</v>
      </c>
      <c r="B54" t="s">
        <v>59</v>
      </c>
      <c r="C54" t="s">
        <v>212</v>
      </c>
    </row>
    <row r="55" spans="1:3" x14ac:dyDescent="0.25">
      <c r="A55">
        <v>3233</v>
      </c>
      <c r="B55" t="s">
        <v>48</v>
      </c>
      <c r="C55" t="s">
        <v>213</v>
      </c>
    </row>
    <row r="56" spans="1:3" x14ac:dyDescent="0.25">
      <c r="A56">
        <v>3234</v>
      </c>
      <c r="B56" t="s">
        <v>16</v>
      </c>
      <c r="C56" t="s">
        <v>214</v>
      </c>
    </row>
    <row r="57" spans="1:3" x14ac:dyDescent="0.25">
      <c r="A57">
        <v>3235</v>
      </c>
      <c r="B57" t="s">
        <v>49</v>
      </c>
      <c r="C57" t="s">
        <v>215</v>
      </c>
    </row>
    <row r="58" spans="1:3" x14ac:dyDescent="0.25">
      <c r="A58">
        <v>3236</v>
      </c>
      <c r="B58" t="s">
        <v>104</v>
      </c>
      <c r="C58" t="s">
        <v>216</v>
      </c>
    </row>
    <row r="59" spans="1:3" x14ac:dyDescent="0.25">
      <c r="A59">
        <v>3237</v>
      </c>
      <c r="B59" t="s">
        <v>50</v>
      </c>
      <c r="C59" t="s">
        <v>217</v>
      </c>
    </row>
    <row r="60" spans="1:3" x14ac:dyDescent="0.25">
      <c r="A60">
        <v>3238</v>
      </c>
      <c r="B60" t="s">
        <v>51</v>
      </c>
      <c r="C60" t="s">
        <v>218</v>
      </c>
    </row>
    <row r="61" spans="1:3" x14ac:dyDescent="0.25">
      <c r="A61">
        <v>3239</v>
      </c>
      <c r="B61" t="s">
        <v>52</v>
      </c>
      <c r="C61" t="s">
        <v>219</v>
      </c>
    </row>
    <row r="62" spans="1:3" x14ac:dyDescent="0.25">
      <c r="A62">
        <v>3241</v>
      </c>
      <c r="B62" t="s">
        <v>111</v>
      </c>
      <c r="C62" t="s">
        <v>220</v>
      </c>
    </row>
    <row r="63" spans="1:3" x14ac:dyDescent="0.25">
      <c r="A63">
        <v>3291</v>
      </c>
      <c r="B63" t="s">
        <v>105</v>
      </c>
      <c r="C63" t="s">
        <v>221</v>
      </c>
    </row>
    <row r="64" spans="1:3" x14ac:dyDescent="0.25">
      <c r="A64">
        <v>3292</v>
      </c>
      <c r="B64" t="s">
        <v>18</v>
      </c>
      <c r="C64" t="s">
        <v>222</v>
      </c>
    </row>
    <row r="65" spans="1:3" x14ac:dyDescent="0.25">
      <c r="A65">
        <v>3293</v>
      </c>
      <c r="B65" t="s">
        <v>19</v>
      </c>
      <c r="C65" t="s">
        <v>223</v>
      </c>
    </row>
    <row r="66" spans="1:3" x14ac:dyDescent="0.25">
      <c r="A66">
        <v>3294</v>
      </c>
      <c r="B66" t="s">
        <v>106</v>
      </c>
      <c r="C66" t="s">
        <v>224</v>
      </c>
    </row>
    <row r="67" spans="1:3" x14ac:dyDescent="0.25">
      <c r="A67">
        <v>3295</v>
      </c>
      <c r="B67" t="s">
        <v>53</v>
      </c>
      <c r="C67" t="s">
        <v>225</v>
      </c>
    </row>
    <row r="68" spans="1:3" x14ac:dyDescent="0.25">
      <c r="A68">
        <v>3299</v>
      </c>
      <c r="B68" t="s">
        <v>54</v>
      </c>
      <c r="C68" t="s">
        <v>226</v>
      </c>
    </row>
    <row r="69" spans="1:3" x14ac:dyDescent="0.25">
      <c r="A69">
        <v>3423</v>
      </c>
      <c r="B69" t="s">
        <v>65</v>
      </c>
      <c r="C69" t="s">
        <v>227</v>
      </c>
    </row>
    <row r="70" spans="1:3" x14ac:dyDescent="0.25">
      <c r="A70">
        <v>3431</v>
      </c>
      <c r="B70" t="s">
        <v>55</v>
      </c>
      <c r="C70" t="s">
        <v>228</v>
      </c>
    </row>
    <row r="71" spans="1:3" x14ac:dyDescent="0.25">
      <c r="A71">
        <v>3432</v>
      </c>
      <c r="B71" t="s">
        <v>107</v>
      </c>
      <c r="C71" t="s">
        <v>229</v>
      </c>
    </row>
    <row r="72" spans="1:3" x14ac:dyDescent="0.25">
      <c r="A72">
        <v>3721</v>
      </c>
      <c r="B72" t="s">
        <v>108</v>
      </c>
      <c r="C72" t="s">
        <v>230</v>
      </c>
    </row>
    <row r="73" spans="1:3" x14ac:dyDescent="0.25">
      <c r="A73">
        <v>4123</v>
      </c>
      <c r="B73" t="s">
        <v>61</v>
      </c>
      <c r="C73" t="s">
        <v>231</v>
      </c>
    </row>
    <row r="74" spans="1:3" x14ac:dyDescent="0.25">
      <c r="A74">
        <v>4221</v>
      </c>
      <c r="B74" t="s">
        <v>56</v>
      </c>
      <c r="C74" t="s">
        <v>232</v>
      </c>
    </row>
    <row r="75" spans="1:3" x14ac:dyDescent="0.25">
      <c r="A75">
        <v>4222</v>
      </c>
      <c r="B75" t="s">
        <v>57</v>
      </c>
      <c r="C75" t="s">
        <v>233</v>
      </c>
    </row>
    <row r="76" spans="1:3" x14ac:dyDescent="0.25">
      <c r="A76">
        <v>4223</v>
      </c>
      <c r="B76" t="s">
        <v>58</v>
      </c>
      <c r="C76" t="s">
        <v>234</v>
      </c>
    </row>
    <row r="77" spans="1:3" x14ac:dyDescent="0.25">
      <c r="A77">
        <v>4231</v>
      </c>
      <c r="B77" t="s">
        <v>66</v>
      </c>
      <c r="C77" t="s">
        <v>235</v>
      </c>
    </row>
    <row r="78" spans="1:3" x14ac:dyDescent="0.25">
      <c r="A78">
        <v>4511</v>
      </c>
      <c r="B78" t="s">
        <v>69</v>
      </c>
      <c r="C78" t="s">
        <v>236</v>
      </c>
    </row>
    <row r="79" spans="1:3" x14ac:dyDescent="0.25">
      <c r="A79">
        <v>4521</v>
      </c>
      <c r="B79" t="s">
        <v>87</v>
      </c>
      <c r="C79" t="s">
        <v>237</v>
      </c>
    </row>
    <row r="80" spans="1:3" x14ac:dyDescent="0.25">
      <c r="A80">
        <v>5111</v>
      </c>
      <c r="B80" t="s">
        <v>130</v>
      </c>
      <c r="C80" t="s">
        <v>238</v>
      </c>
    </row>
    <row r="81" spans="1:3" x14ac:dyDescent="0.25">
      <c r="A81">
        <v>7111</v>
      </c>
      <c r="B81" t="s">
        <v>126</v>
      </c>
      <c r="C81" t="s">
        <v>239</v>
      </c>
    </row>
    <row r="82" spans="1:3" x14ac:dyDescent="0.25">
      <c r="A82">
        <v>8111</v>
      </c>
      <c r="B82" t="s">
        <v>131</v>
      </c>
      <c r="C82" t="s">
        <v>240</v>
      </c>
    </row>
    <row r="83" spans="1:3" x14ac:dyDescent="0.25">
      <c r="A83">
        <v>9211</v>
      </c>
      <c r="B83" t="s">
        <v>132</v>
      </c>
      <c r="C83" t="s">
        <v>241</v>
      </c>
    </row>
    <row r="84" spans="1:3" x14ac:dyDescent="0.25">
      <c r="A84">
        <v>9212</v>
      </c>
      <c r="B84" t="s">
        <v>133</v>
      </c>
      <c r="C84" t="s">
        <v>242</v>
      </c>
    </row>
    <row r="85" spans="1:3" x14ac:dyDescent="0.25">
      <c r="A85">
        <v>98</v>
      </c>
      <c r="B85" t="s">
        <v>346</v>
      </c>
      <c r="C85" t="s">
        <v>346</v>
      </c>
    </row>
    <row r="86" spans="1:3" x14ac:dyDescent="0.25">
      <c r="A86">
        <v>988</v>
      </c>
      <c r="B86" t="s">
        <v>347</v>
      </c>
      <c r="C86" t="s">
        <v>347</v>
      </c>
    </row>
    <row r="87" spans="1:3" x14ac:dyDescent="0.25">
      <c r="A87">
        <v>9888</v>
      </c>
      <c r="B87" t="s">
        <v>348</v>
      </c>
      <c r="C87" t="s">
        <v>348</v>
      </c>
    </row>
    <row r="88" spans="1:3" x14ac:dyDescent="0.25">
      <c r="A88">
        <v>98888</v>
      </c>
      <c r="B88" t="s">
        <v>349</v>
      </c>
      <c r="C88" t="s">
        <v>349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O110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8" sqref="A8"/>
      <selection pane="bottomRight" activeCell="M33" sqref="M33"/>
    </sheetView>
  </sheetViews>
  <sheetFormatPr defaultColWidth="8.85546875" defaultRowHeight="12" x14ac:dyDescent="0.2"/>
  <cols>
    <col min="1" max="1" width="60.7109375" style="63" customWidth="1"/>
    <col min="2" max="2" width="13.7109375" style="82" customWidth="1"/>
    <col min="3" max="3" width="13.7109375" style="82" hidden="1" customWidth="1"/>
    <col min="4" max="4" width="14.42578125" style="82" customWidth="1"/>
    <col min="5" max="5" width="13.7109375" style="82" hidden="1" customWidth="1"/>
    <col min="6" max="6" width="14" style="82" hidden="1" customWidth="1"/>
    <col min="7" max="7" width="16.5703125" style="82" hidden="1" customWidth="1"/>
    <col min="8" max="8" width="13.7109375" style="63" hidden="1" customWidth="1"/>
    <col min="9" max="9" width="9" style="63" hidden="1" customWidth="1"/>
    <col min="10" max="10" width="9.140625" style="63" hidden="1" customWidth="1"/>
    <col min="11" max="11" width="11.28515625" style="63" hidden="1" customWidth="1"/>
    <col min="12" max="12" width="11.140625" style="63" hidden="1" customWidth="1"/>
    <col min="13" max="14" width="14.85546875" style="63" customWidth="1"/>
    <col min="15" max="15" width="12.28515625" style="63" customWidth="1"/>
    <col min="16" max="16384" width="8.85546875" style="63"/>
  </cols>
  <sheetData>
    <row r="1" spans="1:15" ht="15" x14ac:dyDescent="0.25">
      <c r="A1" s="375" t="s">
        <v>419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3" spans="1:15" x14ac:dyDescent="0.2">
      <c r="A3" s="377" t="s">
        <v>417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</row>
    <row r="4" spans="1:15" ht="12.75" customHeight="1" x14ac:dyDescent="0.2"/>
    <row r="5" spans="1:15" x14ac:dyDescent="0.2">
      <c r="A5" s="377" t="s">
        <v>418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</row>
    <row r="6" spans="1:15" x14ac:dyDescent="0.2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5" hidden="1" x14ac:dyDescent="0.2">
      <c r="A7" s="129"/>
      <c r="B7" s="129"/>
      <c r="C7" s="129"/>
      <c r="D7" s="129"/>
      <c r="E7" s="129"/>
      <c r="F7" s="131"/>
      <c r="G7" s="131"/>
      <c r="H7" s="79"/>
    </row>
    <row r="8" spans="1:15" hidden="1" x14ac:dyDescent="0.2">
      <c r="A8" s="80"/>
      <c r="F8" s="80"/>
      <c r="G8" s="80"/>
      <c r="H8" s="76"/>
    </row>
    <row r="9" spans="1:15" ht="50.25" customHeight="1" x14ac:dyDescent="0.2">
      <c r="A9" s="371" t="s">
        <v>390</v>
      </c>
      <c r="B9" s="373" t="s">
        <v>412</v>
      </c>
      <c r="C9" s="130"/>
      <c r="D9" s="373" t="s">
        <v>411</v>
      </c>
      <c r="E9" s="130"/>
      <c r="F9" s="130"/>
      <c r="G9" s="81"/>
      <c r="H9" s="373" t="s">
        <v>363</v>
      </c>
      <c r="I9" s="373"/>
      <c r="J9" s="373" t="s">
        <v>395</v>
      </c>
      <c r="K9" s="373" t="s">
        <v>396</v>
      </c>
      <c r="L9" s="373" t="s">
        <v>411</v>
      </c>
      <c r="M9" s="373" t="s">
        <v>410</v>
      </c>
      <c r="N9" s="373" t="s">
        <v>398</v>
      </c>
      <c r="O9" s="373" t="s">
        <v>408</v>
      </c>
    </row>
    <row r="10" spans="1:15" ht="48" x14ac:dyDescent="0.2">
      <c r="A10" s="372"/>
      <c r="B10" s="373" t="s">
        <v>325</v>
      </c>
      <c r="C10" s="303" t="s">
        <v>345</v>
      </c>
      <c r="D10" s="373"/>
      <c r="E10" s="304" t="s">
        <v>327</v>
      </c>
      <c r="F10" s="202" t="s">
        <v>334</v>
      </c>
      <c r="G10" s="202" t="s">
        <v>335</v>
      </c>
      <c r="H10" s="302" t="s">
        <v>393</v>
      </c>
      <c r="I10" s="302" t="s">
        <v>394</v>
      </c>
      <c r="J10" s="373"/>
      <c r="K10" s="373"/>
      <c r="L10" s="373" t="s">
        <v>362</v>
      </c>
      <c r="M10" s="373"/>
      <c r="N10" s="373"/>
      <c r="O10" s="373"/>
    </row>
    <row r="11" spans="1:15" x14ac:dyDescent="0.2">
      <c r="A11" s="302"/>
      <c r="B11" s="305" t="s">
        <v>328</v>
      </c>
      <c r="C11" s="204" t="s">
        <v>329</v>
      </c>
      <c r="D11" s="305" t="s">
        <v>329</v>
      </c>
      <c r="E11" s="204" t="s">
        <v>331</v>
      </c>
      <c r="F11" s="278" t="s">
        <v>336</v>
      </c>
      <c r="G11" s="278" t="s">
        <v>333</v>
      </c>
      <c r="H11" s="305" t="s">
        <v>330</v>
      </c>
      <c r="I11" s="305" t="s">
        <v>331</v>
      </c>
      <c r="J11" s="305" t="s">
        <v>366</v>
      </c>
      <c r="K11" s="305" t="s">
        <v>400</v>
      </c>
      <c r="L11" s="305" t="s">
        <v>329</v>
      </c>
      <c r="M11" s="305" t="s">
        <v>330</v>
      </c>
      <c r="N11" s="305" t="s">
        <v>331</v>
      </c>
      <c r="O11" s="305" t="s">
        <v>366</v>
      </c>
    </row>
    <row r="12" spans="1:15" hidden="1" x14ac:dyDescent="0.2">
      <c r="A12" s="80"/>
      <c r="F12" s="80"/>
      <c r="G12" s="80"/>
      <c r="H12" s="76"/>
    </row>
    <row r="13" spans="1:15" hidden="1" x14ac:dyDescent="0.2">
      <c r="A13" s="80"/>
      <c r="F13" s="80"/>
      <c r="G13" s="80"/>
      <c r="H13" s="76"/>
    </row>
    <row r="14" spans="1:15" hidden="1" x14ac:dyDescent="0.2">
      <c r="A14" s="80"/>
      <c r="F14" s="80"/>
      <c r="G14" s="80"/>
      <c r="H14" s="76"/>
    </row>
    <row r="15" spans="1:15" hidden="1" x14ac:dyDescent="0.2">
      <c r="A15" s="129"/>
      <c r="B15" s="129"/>
      <c r="C15" s="129"/>
      <c r="D15" s="129"/>
      <c r="E15" s="129"/>
      <c r="F15" s="131"/>
      <c r="G15" s="131"/>
      <c r="H15" s="79"/>
    </row>
    <row r="16" spans="1:15" hidden="1" x14ac:dyDescent="0.2">
      <c r="A16" s="80"/>
      <c r="F16" s="188"/>
      <c r="G16" s="188"/>
      <c r="H16" s="78"/>
    </row>
    <row r="17" spans="1:15" ht="48" hidden="1" x14ac:dyDescent="0.2">
      <c r="A17" s="203" t="s">
        <v>311</v>
      </c>
      <c r="B17" s="202" t="s">
        <v>325</v>
      </c>
      <c r="C17" s="202" t="s">
        <v>345</v>
      </c>
      <c r="D17" s="202" t="s">
        <v>326</v>
      </c>
      <c r="E17" s="202" t="s">
        <v>327</v>
      </c>
      <c r="F17" s="202" t="s">
        <v>334</v>
      </c>
      <c r="G17" s="202" t="s">
        <v>335</v>
      </c>
    </row>
    <row r="18" spans="1:15" s="61" customFormat="1" hidden="1" x14ac:dyDescent="0.2">
      <c r="A18" s="204"/>
      <c r="B18" s="204" t="s">
        <v>328</v>
      </c>
      <c r="C18" s="204" t="s">
        <v>329</v>
      </c>
      <c r="D18" s="204" t="s">
        <v>330</v>
      </c>
      <c r="E18" s="204" t="s">
        <v>331</v>
      </c>
      <c r="F18" s="278" t="s">
        <v>336</v>
      </c>
      <c r="G18" s="278" t="s">
        <v>333</v>
      </c>
      <c r="H18" s="63"/>
    </row>
    <row r="19" spans="1:15" s="61" customFormat="1" hidden="1" x14ac:dyDescent="0.2">
      <c r="B19" s="81"/>
      <c r="C19" s="81"/>
      <c r="D19" s="81"/>
      <c r="E19" s="81"/>
      <c r="F19" s="81"/>
      <c r="G19" s="81"/>
      <c r="H19" s="63"/>
    </row>
    <row r="20" spans="1:15" s="61" customFormat="1" hidden="1" x14ac:dyDescent="0.2">
      <c r="B20" s="81"/>
      <c r="C20" s="81"/>
      <c r="D20" s="81"/>
      <c r="E20" s="81"/>
      <c r="F20" s="81"/>
      <c r="G20" s="81"/>
      <c r="H20" s="63"/>
    </row>
    <row r="21" spans="1:15" s="61" customFormat="1" hidden="1" x14ac:dyDescent="0.2">
      <c r="B21" s="81"/>
      <c r="C21" s="81"/>
      <c r="D21" s="81"/>
      <c r="E21" s="81"/>
      <c r="F21" s="81"/>
      <c r="G21" s="81"/>
      <c r="H21" s="63"/>
    </row>
    <row r="22" spans="1:15" s="77" customFormat="1" ht="52.9" hidden="1" customHeight="1" x14ac:dyDescent="0.2">
      <c r="A22" s="113" t="s">
        <v>167</v>
      </c>
      <c r="B22" s="82" t="s">
        <v>404</v>
      </c>
      <c r="C22" s="86" t="s">
        <v>285</v>
      </c>
      <c r="D22" s="86" t="s">
        <v>281</v>
      </c>
      <c r="E22" s="86" t="s">
        <v>282</v>
      </c>
      <c r="F22" s="86" t="s">
        <v>283</v>
      </c>
      <c r="G22" s="86" t="s">
        <v>284</v>
      </c>
      <c r="H22" s="82" t="s">
        <v>382</v>
      </c>
      <c r="I22" s="82" t="s">
        <v>383</v>
      </c>
      <c r="J22" s="82" t="s">
        <v>384</v>
      </c>
      <c r="K22" s="82" t="s">
        <v>385</v>
      </c>
      <c r="L22" s="82" t="s">
        <v>386</v>
      </c>
      <c r="M22" s="82" t="s">
        <v>387</v>
      </c>
      <c r="N22" s="82" t="s">
        <v>388</v>
      </c>
      <c r="O22" s="82" t="s">
        <v>409</v>
      </c>
    </row>
    <row r="23" spans="1:15" x14ac:dyDescent="0.2">
      <c r="A23" s="288" t="s">
        <v>2</v>
      </c>
      <c r="B23" s="289">
        <v>11142928.719999999</v>
      </c>
      <c r="C23" s="289">
        <v>14319137</v>
      </c>
      <c r="D23" s="289">
        <v>14319137</v>
      </c>
      <c r="E23" s="289">
        <v>5530286.709999999</v>
      </c>
      <c r="F23" s="289">
        <v>106.7</v>
      </c>
      <c r="G23" s="289">
        <v>38.621648148208926</v>
      </c>
      <c r="H23" s="289">
        <v>215940</v>
      </c>
      <c r="I23" s="289">
        <v>206050</v>
      </c>
      <c r="J23" s="289"/>
      <c r="K23" s="289"/>
      <c r="L23" s="289">
        <v>14309247</v>
      </c>
      <c r="M23" s="289">
        <v>17870666</v>
      </c>
      <c r="N23" s="289">
        <v>11221542</v>
      </c>
      <c r="O23" s="289">
        <v>11615339</v>
      </c>
    </row>
    <row r="24" spans="1:15" x14ac:dyDescent="0.2">
      <c r="A24" s="168" t="s">
        <v>120</v>
      </c>
      <c r="B24" s="190">
        <v>11142928.719999999</v>
      </c>
      <c r="C24" s="190">
        <v>14319137</v>
      </c>
      <c r="D24" s="190">
        <v>14319137</v>
      </c>
      <c r="E24" s="190">
        <v>5530286.709999999</v>
      </c>
      <c r="F24" s="190">
        <v>106.7</v>
      </c>
      <c r="G24" s="190">
        <v>38.621648148208926</v>
      </c>
      <c r="H24" s="190">
        <v>215940</v>
      </c>
      <c r="I24" s="190">
        <v>206050</v>
      </c>
      <c r="J24" s="190"/>
      <c r="K24" s="190"/>
      <c r="L24" s="190">
        <v>14309247</v>
      </c>
      <c r="M24" s="190">
        <v>17870666</v>
      </c>
      <c r="N24" s="190">
        <v>11221542</v>
      </c>
      <c r="O24" s="190">
        <v>11615339</v>
      </c>
    </row>
    <row r="25" spans="1:15" x14ac:dyDescent="0.2">
      <c r="A25" s="290" t="s">
        <v>123</v>
      </c>
      <c r="B25" s="291">
        <v>889581.37</v>
      </c>
      <c r="C25" s="291">
        <v>918207</v>
      </c>
      <c r="D25" s="291">
        <v>918207</v>
      </c>
      <c r="E25" s="291">
        <v>357797.18</v>
      </c>
      <c r="F25" s="291">
        <v>131.80000000000001</v>
      </c>
      <c r="G25" s="291">
        <v>38.96694100567737</v>
      </c>
      <c r="H25" s="291"/>
      <c r="I25" s="291"/>
      <c r="J25" s="291"/>
      <c r="K25" s="291"/>
      <c r="L25" s="291">
        <v>918207</v>
      </c>
      <c r="M25" s="291"/>
      <c r="N25" s="291"/>
      <c r="O25" s="291"/>
    </row>
    <row r="26" spans="1:15" x14ac:dyDescent="0.2">
      <c r="A26" s="326" t="s">
        <v>297</v>
      </c>
      <c r="B26" s="369">
        <v>889581.37</v>
      </c>
      <c r="C26" s="369">
        <v>918207</v>
      </c>
      <c r="D26" s="369">
        <v>918207</v>
      </c>
      <c r="E26" s="369">
        <v>357797.18</v>
      </c>
      <c r="F26" s="369">
        <v>131.80000000000001</v>
      </c>
      <c r="G26" s="369">
        <v>38.96694100567737</v>
      </c>
      <c r="H26" s="369"/>
      <c r="I26" s="369"/>
      <c r="J26" s="369"/>
      <c r="K26" s="369"/>
      <c r="L26" s="369">
        <v>918207</v>
      </c>
      <c r="M26" s="369"/>
      <c r="N26" s="369"/>
      <c r="O26" s="369"/>
    </row>
    <row r="27" spans="1:15" x14ac:dyDescent="0.2">
      <c r="A27" s="265" t="s">
        <v>298</v>
      </c>
      <c r="B27" s="369">
        <v>889581.37</v>
      </c>
      <c r="C27" s="370">
        <v>918207</v>
      </c>
      <c r="D27" s="370">
        <v>918207</v>
      </c>
      <c r="E27" s="369">
        <v>357797.18</v>
      </c>
      <c r="F27" s="369">
        <v>131.80000000000001</v>
      </c>
      <c r="G27" s="370">
        <v>38.96694100567737</v>
      </c>
      <c r="H27" s="369"/>
      <c r="I27" s="369"/>
      <c r="J27" s="369"/>
      <c r="K27" s="369"/>
      <c r="L27" s="369">
        <v>918207</v>
      </c>
      <c r="M27" s="369"/>
      <c r="N27" s="369"/>
      <c r="O27" s="369"/>
    </row>
    <row r="28" spans="1:15" x14ac:dyDescent="0.2">
      <c r="A28" s="290" t="s">
        <v>122</v>
      </c>
      <c r="B28" s="291">
        <v>795918.65999999992</v>
      </c>
      <c r="C28" s="291">
        <v>112251</v>
      </c>
      <c r="D28" s="291">
        <v>112251</v>
      </c>
      <c r="E28" s="291">
        <v>102361.1</v>
      </c>
      <c r="F28" s="291">
        <v>20.9</v>
      </c>
      <c r="G28" s="291">
        <v>91.189477153878357</v>
      </c>
      <c r="H28" s="291">
        <v>88390</v>
      </c>
      <c r="I28" s="291">
        <v>78500</v>
      </c>
      <c r="J28" s="291"/>
      <c r="K28" s="291"/>
      <c r="L28" s="291">
        <v>102361</v>
      </c>
      <c r="M28" s="291"/>
      <c r="N28" s="291"/>
      <c r="O28" s="291"/>
    </row>
    <row r="29" spans="1:15" x14ac:dyDescent="0.2">
      <c r="A29" s="326" t="s">
        <v>295</v>
      </c>
      <c r="B29" s="82">
        <v>795918.65999999992</v>
      </c>
      <c r="C29" s="284">
        <v>112251</v>
      </c>
      <c r="D29" s="348">
        <v>112251</v>
      </c>
      <c r="E29" s="82">
        <v>102361.1</v>
      </c>
      <c r="F29" s="82">
        <v>20.9</v>
      </c>
      <c r="G29" s="284">
        <v>91.189477153878357</v>
      </c>
      <c r="H29" s="82">
        <v>88390</v>
      </c>
      <c r="I29" s="82">
        <v>78500</v>
      </c>
      <c r="J29" s="82"/>
      <c r="K29" s="82"/>
      <c r="L29" s="82">
        <v>102361</v>
      </c>
      <c r="M29" s="82"/>
      <c r="N29" s="82"/>
      <c r="O29" s="82"/>
    </row>
    <row r="30" spans="1:15" x14ac:dyDescent="0.2">
      <c r="A30" s="310" t="s">
        <v>296</v>
      </c>
      <c r="B30" s="82">
        <v>795918.65999999992</v>
      </c>
      <c r="C30" s="284">
        <v>112251</v>
      </c>
      <c r="D30" s="348">
        <v>112251</v>
      </c>
      <c r="E30" s="82">
        <v>102361.1</v>
      </c>
      <c r="F30" s="82">
        <v>20.9</v>
      </c>
      <c r="G30" s="284">
        <v>91.189477153878357</v>
      </c>
      <c r="H30" s="82">
        <v>88390</v>
      </c>
      <c r="I30" s="82">
        <v>78500</v>
      </c>
      <c r="J30" s="82"/>
      <c r="K30" s="82"/>
      <c r="L30" s="82">
        <v>102361</v>
      </c>
      <c r="M30" s="82"/>
      <c r="N30" s="82"/>
      <c r="O30" s="82"/>
    </row>
    <row r="31" spans="1:15" x14ac:dyDescent="0.2">
      <c r="A31" s="290" t="s">
        <v>121</v>
      </c>
      <c r="B31" s="291">
        <v>9457428.6899999995</v>
      </c>
      <c r="C31" s="291">
        <v>13288679</v>
      </c>
      <c r="D31" s="291">
        <v>13288679</v>
      </c>
      <c r="E31" s="291">
        <v>5070128.43</v>
      </c>
      <c r="F31" s="291">
        <v>114.6</v>
      </c>
      <c r="G31" s="291">
        <v>38.153742971743085</v>
      </c>
      <c r="H31" s="291">
        <v>127550</v>
      </c>
      <c r="I31" s="291">
        <v>127550</v>
      </c>
      <c r="J31" s="291"/>
      <c r="K31" s="291"/>
      <c r="L31" s="291">
        <v>13288679</v>
      </c>
      <c r="M31" s="291">
        <v>17870666</v>
      </c>
      <c r="N31" s="291">
        <v>11221542</v>
      </c>
      <c r="O31" s="291">
        <v>11615339</v>
      </c>
    </row>
    <row r="32" spans="1:15" ht="24" x14ac:dyDescent="0.2">
      <c r="A32" s="325" t="s">
        <v>292</v>
      </c>
      <c r="B32" s="82">
        <v>9457428.6899999995</v>
      </c>
      <c r="C32" s="284">
        <v>13288679</v>
      </c>
      <c r="D32" s="348">
        <v>13288679</v>
      </c>
      <c r="E32" s="82">
        <v>5070128.43</v>
      </c>
      <c r="F32" s="82">
        <v>114.6</v>
      </c>
      <c r="G32" s="284">
        <v>38.153742971743085</v>
      </c>
      <c r="H32" s="82">
        <v>127550</v>
      </c>
      <c r="I32" s="82">
        <v>127550</v>
      </c>
      <c r="J32" s="82"/>
      <c r="K32" s="82"/>
      <c r="L32" s="82">
        <v>13288679</v>
      </c>
      <c r="M32" s="82">
        <v>17870666</v>
      </c>
      <c r="N32" s="82">
        <v>11221542</v>
      </c>
      <c r="O32" s="82">
        <v>11615339</v>
      </c>
    </row>
    <row r="33" spans="1:15" ht="24" x14ac:dyDescent="0.2">
      <c r="A33" s="265" t="s">
        <v>293</v>
      </c>
      <c r="B33" s="82">
        <v>9150717.339999998</v>
      </c>
      <c r="C33" s="284">
        <v>10395910</v>
      </c>
      <c r="D33" s="348">
        <v>10395910</v>
      </c>
      <c r="E33" s="82">
        <v>4970511.8400000008</v>
      </c>
      <c r="F33" s="82">
        <v>114.1</v>
      </c>
      <c r="G33" s="284">
        <v>47.812186138587201</v>
      </c>
      <c r="H33" s="82">
        <v>65000</v>
      </c>
      <c r="I33" s="82">
        <v>112000</v>
      </c>
      <c r="J33" s="82"/>
      <c r="K33" s="82"/>
      <c r="L33" s="82">
        <v>10442910</v>
      </c>
      <c r="M33" s="82">
        <v>10638573</v>
      </c>
      <c r="N33" s="82">
        <v>10894392</v>
      </c>
      <c r="O33" s="82">
        <v>11238189</v>
      </c>
    </row>
    <row r="34" spans="1:15" ht="24" x14ac:dyDescent="0.2">
      <c r="A34" s="265" t="s">
        <v>294</v>
      </c>
      <c r="B34" s="82">
        <v>306711.34999999998</v>
      </c>
      <c r="C34" s="284">
        <v>2892769</v>
      </c>
      <c r="D34" s="348">
        <v>2892769</v>
      </c>
      <c r="E34" s="82">
        <v>99616.59</v>
      </c>
      <c r="F34" s="82">
        <v>147.69999999999999</v>
      </c>
      <c r="G34" s="284">
        <v>3.4436413692209782</v>
      </c>
      <c r="H34" s="82">
        <v>62550</v>
      </c>
      <c r="I34" s="82">
        <v>15550</v>
      </c>
      <c r="J34" s="82"/>
      <c r="K34" s="82"/>
      <c r="L34" s="82">
        <v>2845769</v>
      </c>
      <c r="M34" s="82">
        <v>7232093</v>
      </c>
      <c r="N34" s="82">
        <v>327150</v>
      </c>
      <c r="O34" s="82">
        <v>377150</v>
      </c>
    </row>
    <row r="35" spans="1:15" x14ac:dyDescent="0.2">
      <c r="A35" s="330" t="s">
        <v>287</v>
      </c>
      <c r="B35" s="312">
        <v>11142928.719999999</v>
      </c>
      <c r="C35" s="312">
        <v>14319137</v>
      </c>
      <c r="D35" s="312">
        <v>14319137</v>
      </c>
      <c r="E35" s="312">
        <v>5530286.709999999</v>
      </c>
      <c r="F35" s="312">
        <v>106.7</v>
      </c>
      <c r="G35" s="312">
        <v>38.621648148208926</v>
      </c>
      <c r="H35" s="312">
        <v>215940</v>
      </c>
      <c r="I35" s="312">
        <v>206050</v>
      </c>
      <c r="J35" s="312"/>
      <c r="K35" s="312"/>
      <c r="L35" s="312">
        <v>14309247</v>
      </c>
      <c r="M35" s="312">
        <v>17870666</v>
      </c>
      <c r="N35" s="312">
        <v>11221542</v>
      </c>
      <c r="O35" s="312">
        <v>11615339</v>
      </c>
    </row>
    <row r="36" spans="1:15" ht="15" x14ac:dyDescent="0.25">
      <c r="A36"/>
      <c r="B36" s="151"/>
      <c r="C36" s="151"/>
      <c r="D36" s="151"/>
      <c r="E36" s="151"/>
      <c r="F36" s="151"/>
      <c r="G36" s="151"/>
    </row>
    <row r="37" spans="1:15" hidden="1" x14ac:dyDescent="0.2"/>
    <row r="38" spans="1:15" ht="45.75" customHeight="1" x14ac:dyDescent="0.2">
      <c r="A38" s="371" t="s">
        <v>391</v>
      </c>
      <c r="B38" s="373" t="s">
        <v>412</v>
      </c>
      <c r="C38" s="130"/>
      <c r="D38" s="373" t="s">
        <v>411</v>
      </c>
      <c r="E38" s="130"/>
      <c r="F38" s="130"/>
      <c r="G38" s="81"/>
      <c r="H38" s="373" t="s">
        <v>363</v>
      </c>
      <c r="I38" s="373"/>
      <c r="J38" s="373" t="s">
        <v>395</v>
      </c>
      <c r="K38" s="373" t="s">
        <v>396</v>
      </c>
      <c r="L38" s="373" t="s">
        <v>411</v>
      </c>
      <c r="M38" s="373" t="s">
        <v>410</v>
      </c>
      <c r="N38" s="373" t="s">
        <v>398</v>
      </c>
      <c r="O38" s="373" t="s">
        <v>408</v>
      </c>
    </row>
    <row r="39" spans="1:15" ht="39.75" customHeight="1" x14ac:dyDescent="0.2">
      <c r="A39" s="372"/>
      <c r="B39" s="373" t="s">
        <v>325</v>
      </c>
      <c r="C39" s="303" t="s">
        <v>345</v>
      </c>
      <c r="D39" s="373"/>
      <c r="E39" s="304" t="s">
        <v>327</v>
      </c>
      <c r="F39" s="202" t="s">
        <v>334</v>
      </c>
      <c r="G39" s="202" t="s">
        <v>335</v>
      </c>
      <c r="H39" s="302" t="s">
        <v>393</v>
      </c>
      <c r="I39" s="302" t="s">
        <v>394</v>
      </c>
      <c r="J39" s="373"/>
      <c r="K39" s="373"/>
      <c r="L39" s="373" t="s">
        <v>362</v>
      </c>
      <c r="M39" s="373"/>
      <c r="N39" s="373"/>
      <c r="O39" s="373"/>
    </row>
    <row r="40" spans="1:15" x14ac:dyDescent="0.2">
      <c r="A40" s="302"/>
      <c r="B40" s="305" t="s">
        <v>328</v>
      </c>
      <c r="C40" s="204" t="s">
        <v>329</v>
      </c>
      <c r="D40" s="305" t="s">
        <v>329</v>
      </c>
      <c r="E40" s="204" t="s">
        <v>331</v>
      </c>
      <c r="F40" s="278" t="s">
        <v>336</v>
      </c>
      <c r="G40" s="278" t="s">
        <v>333</v>
      </c>
      <c r="H40" s="305" t="s">
        <v>330</v>
      </c>
      <c r="I40" s="305" t="s">
        <v>331</v>
      </c>
      <c r="J40" s="305" t="s">
        <v>366</v>
      </c>
      <c r="K40" s="305" t="s">
        <v>400</v>
      </c>
      <c r="L40" s="305" t="s">
        <v>329</v>
      </c>
      <c r="M40" s="305" t="s">
        <v>330</v>
      </c>
      <c r="N40" s="305" t="s">
        <v>331</v>
      </c>
      <c r="O40" s="305" t="s">
        <v>366</v>
      </c>
    </row>
    <row r="41" spans="1:15" ht="15" hidden="1" x14ac:dyDescent="0.25">
      <c r="A41"/>
      <c r="B41"/>
      <c r="C41"/>
      <c r="D41"/>
      <c r="E41"/>
      <c r="F41" s="151"/>
      <c r="G41" s="151"/>
      <c r="H41"/>
    </row>
    <row r="42" spans="1:15" ht="38.450000000000003" hidden="1" customHeight="1" x14ac:dyDescent="0.2">
      <c r="A42" s="115" t="s">
        <v>167</v>
      </c>
      <c r="B42" s="82" t="s">
        <v>404</v>
      </c>
      <c r="C42" s="86" t="s">
        <v>285</v>
      </c>
      <c r="D42" s="86" t="s">
        <v>281</v>
      </c>
      <c r="E42" s="86" t="s">
        <v>282</v>
      </c>
      <c r="F42" s="86" t="s">
        <v>283</v>
      </c>
      <c r="G42" s="86" t="s">
        <v>284</v>
      </c>
      <c r="H42" s="82" t="s">
        <v>382</v>
      </c>
      <c r="I42" s="82" t="s">
        <v>383</v>
      </c>
      <c r="J42" s="82" t="s">
        <v>384</v>
      </c>
      <c r="K42" s="82" t="s">
        <v>385</v>
      </c>
      <c r="L42" s="82" t="s">
        <v>386</v>
      </c>
      <c r="M42" s="82" t="s">
        <v>387</v>
      </c>
      <c r="N42" s="82" t="s">
        <v>388</v>
      </c>
      <c r="O42" s="82" t="s">
        <v>409</v>
      </c>
    </row>
    <row r="43" spans="1:15" x14ac:dyDescent="0.2">
      <c r="A43" s="288" t="s">
        <v>2</v>
      </c>
      <c r="B43" s="289">
        <v>11042707.239999998</v>
      </c>
      <c r="C43" s="289">
        <v>14415988</v>
      </c>
      <c r="D43" s="289">
        <v>14415988</v>
      </c>
      <c r="E43" s="289">
        <v>5432570.9100000001</v>
      </c>
      <c r="F43" s="289">
        <v>102.8</v>
      </c>
      <c r="G43" s="289">
        <v>37.68434678219765</v>
      </c>
      <c r="H43" s="289">
        <v>215940</v>
      </c>
      <c r="I43" s="289">
        <v>206050</v>
      </c>
      <c r="J43" s="289"/>
      <c r="K43" s="289"/>
      <c r="L43" s="289">
        <v>14406098</v>
      </c>
      <c r="M43" s="289">
        <v>17870666</v>
      </c>
      <c r="N43" s="289">
        <v>11221542</v>
      </c>
      <c r="O43" s="289">
        <v>11615339</v>
      </c>
    </row>
    <row r="44" spans="1:15" x14ac:dyDescent="0.2">
      <c r="A44" s="168" t="s">
        <v>389</v>
      </c>
      <c r="B44" s="190">
        <v>9846414.5199999977</v>
      </c>
      <c r="C44" s="190">
        <v>10580265</v>
      </c>
      <c r="D44" s="190">
        <v>10580265</v>
      </c>
      <c r="E44" s="190">
        <v>4975157.1400000006</v>
      </c>
      <c r="F44" s="190">
        <v>100.6</v>
      </c>
      <c r="G44" s="190">
        <v>47.022991768164601</v>
      </c>
      <c r="H44" s="190">
        <v>128643</v>
      </c>
      <c r="I44" s="190">
        <v>190500</v>
      </c>
      <c r="J44" s="190"/>
      <c r="K44" s="190"/>
      <c r="L44" s="190">
        <v>10642122</v>
      </c>
      <c r="M44" s="190">
        <v>10638573</v>
      </c>
      <c r="N44" s="190">
        <v>10894392</v>
      </c>
      <c r="O44" s="190">
        <v>11238189</v>
      </c>
    </row>
    <row r="45" spans="1:15" x14ac:dyDescent="0.2">
      <c r="A45" s="290" t="s">
        <v>172</v>
      </c>
      <c r="B45" s="291">
        <v>7965279.96</v>
      </c>
      <c r="C45" s="291">
        <v>8519079</v>
      </c>
      <c r="D45" s="291">
        <v>8519079</v>
      </c>
      <c r="E45" s="291">
        <v>4143432.3</v>
      </c>
      <c r="F45" s="291">
        <v>106.3</v>
      </c>
      <c r="G45" s="291">
        <v>48.6370921081962</v>
      </c>
      <c r="H45" s="291"/>
      <c r="I45" s="291">
        <v>107300</v>
      </c>
      <c r="J45" s="291"/>
      <c r="K45" s="291"/>
      <c r="L45" s="291">
        <v>8626379</v>
      </c>
      <c r="M45" s="291">
        <v>8842038</v>
      </c>
      <c r="N45" s="291">
        <v>9329407</v>
      </c>
      <c r="O45" s="291">
        <v>9724904</v>
      </c>
    </row>
    <row r="46" spans="1:15" x14ac:dyDescent="0.2">
      <c r="A46" s="292" t="s">
        <v>180</v>
      </c>
      <c r="B46" s="311">
        <v>6673155.71</v>
      </c>
      <c r="C46" s="311">
        <v>7140488</v>
      </c>
      <c r="D46" s="311">
        <v>7140488</v>
      </c>
      <c r="E46" s="311">
        <v>3445335.25</v>
      </c>
      <c r="F46" s="311">
        <v>105.6</v>
      </c>
      <c r="G46" s="311">
        <v>48.250697291277575</v>
      </c>
      <c r="H46" s="311"/>
      <c r="I46" s="311"/>
      <c r="J46" s="311"/>
      <c r="K46" s="311"/>
      <c r="L46" s="311">
        <v>7140488</v>
      </c>
      <c r="M46" s="311">
        <v>7409388</v>
      </c>
      <c r="N46" s="311">
        <v>7807557</v>
      </c>
      <c r="O46" s="311">
        <v>8129556</v>
      </c>
    </row>
    <row r="47" spans="1:15" x14ac:dyDescent="0.2">
      <c r="A47" s="286" t="s">
        <v>197</v>
      </c>
      <c r="B47" s="82">
        <v>6646721.7599999998</v>
      </c>
      <c r="C47" s="82">
        <v>7113943</v>
      </c>
      <c r="D47" s="82">
        <v>7113943</v>
      </c>
      <c r="E47" s="82">
        <v>3432433.36</v>
      </c>
      <c r="F47" s="82">
        <v>105.6</v>
      </c>
      <c r="G47" s="82">
        <v>48.249379563485398</v>
      </c>
      <c r="H47" s="82"/>
      <c r="I47" s="82"/>
      <c r="J47" s="82"/>
      <c r="K47" s="82"/>
      <c r="L47" s="82">
        <v>7113943</v>
      </c>
      <c r="M47" s="82">
        <v>7379388</v>
      </c>
      <c r="N47" s="82">
        <v>7777557</v>
      </c>
      <c r="O47" s="82">
        <v>8099556</v>
      </c>
    </row>
    <row r="48" spans="1:15" x14ac:dyDescent="0.2">
      <c r="A48" s="286" t="s">
        <v>198</v>
      </c>
      <c r="B48" s="82">
        <v>26433.95</v>
      </c>
      <c r="C48" s="82">
        <v>26545</v>
      </c>
      <c r="D48" s="82">
        <v>26545</v>
      </c>
      <c r="E48" s="82">
        <v>12901.89</v>
      </c>
      <c r="F48" s="82">
        <v>131</v>
      </c>
      <c r="G48" s="82">
        <v>48.603842531550193</v>
      </c>
      <c r="H48" s="82"/>
      <c r="I48" s="82"/>
      <c r="J48" s="82"/>
      <c r="K48" s="82"/>
      <c r="L48" s="82">
        <v>26545</v>
      </c>
      <c r="M48" s="82">
        <v>30000</v>
      </c>
      <c r="N48" s="82">
        <v>30000</v>
      </c>
      <c r="O48" s="82">
        <v>30000</v>
      </c>
    </row>
    <row r="49" spans="1:15" x14ac:dyDescent="0.2">
      <c r="A49" s="292" t="s">
        <v>181</v>
      </c>
      <c r="B49" s="311">
        <v>213091</v>
      </c>
      <c r="C49" s="311">
        <v>200411</v>
      </c>
      <c r="D49" s="311">
        <v>200411</v>
      </c>
      <c r="E49" s="311">
        <v>137411.94</v>
      </c>
      <c r="F49" s="311">
        <v>124.3</v>
      </c>
      <c r="G49" s="311">
        <v>68.565068783649593</v>
      </c>
      <c r="H49" s="311"/>
      <c r="I49" s="311">
        <v>107300</v>
      </c>
      <c r="J49" s="311"/>
      <c r="K49" s="311"/>
      <c r="L49" s="311">
        <v>307711</v>
      </c>
      <c r="M49" s="311">
        <v>210100</v>
      </c>
      <c r="N49" s="311">
        <v>233600</v>
      </c>
      <c r="O49" s="311">
        <v>253968</v>
      </c>
    </row>
    <row r="50" spans="1:15" x14ac:dyDescent="0.2">
      <c r="A50" s="286" t="s">
        <v>199</v>
      </c>
      <c r="B50" s="82">
        <v>213091</v>
      </c>
      <c r="C50" s="82">
        <v>200411</v>
      </c>
      <c r="D50" s="82">
        <v>200411</v>
      </c>
      <c r="E50" s="82">
        <v>137411.94</v>
      </c>
      <c r="F50" s="82">
        <v>124.3</v>
      </c>
      <c r="G50" s="82">
        <v>68.565068783649593</v>
      </c>
      <c r="H50" s="82"/>
      <c r="I50" s="82">
        <v>107300</v>
      </c>
      <c r="J50" s="82"/>
      <c r="K50" s="82"/>
      <c r="L50" s="82">
        <v>307711</v>
      </c>
      <c r="M50" s="82">
        <v>210100</v>
      </c>
      <c r="N50" s="82">
        <v>233600</v>
      </c>
      <c r="O50" s="82">
        <v>253968</v>
      </c>
    </row>
    <row r="51" spans="1:15" x14ac:dyDescent="0.2">
      <c r="A51" s="292" t="s">
        <v>182</v>
      </c>
      <c r="B51" s="311">
        <v>1079033.25</v>
      </c>
      <c r="C51" s="311">
        <v>1178180</v>
      </c>
      <c r="D51" s="311">
        <v>1178180</v>
      </c>
      <c r="E51" s="311">
        <v>560685.11</v>
      </c>
      <c r="F51" s="311">
        <v>106.5</v>
      </c>
      <c r="G51" s="311">
        <v>47.589087405999081</v>
      </c>
      <c r="H51" s="311"/>
      <c r="I51" s="311"/>
      <c r="J51" s="311"/>
      <c r="K51" s="311"/>
      <c r="L51" s="311">
        <v>1178180</v>
      </c>
      <c r="M51" s="311">
        <v>1222550</v>
      </c>
      <c r="N51" s="311">
        <v>1288250</v>
      </c>
      <c r="O51" s="311">
        <v>1341380</v>
      </c>
    </row>
    <row r="52" spans="1:15" x14ac:dyDescent="0.2">
      <c r="A52" s="286" t="s">
        <v>200</v>
      </c>
      <c r="B52" s="82">
        <v>1079033.25</v>
      </c>
      <c r="C52" s="82">
        <v>1178180</v>
      </c>
      <c r="D52" s="82">
        <v>1178180</v>
      </c>
      <c r="E52" s="82">
        <v>560685.11</v>
      </c>
      <c r="F52" s="82">
        <v>106.5</v>
      </c>
      <c r="G52" s="82">
        <v>47.589087405999081</v>
      </c>
      <c r="H52" s="82"/>
      <c r="I52" s="82"/>
      <c r="J52" s="82"/>
      <c r="K52" s="82"/>
      <c r="L52" s="82">
        <v>1178180</v>
      </c>
      <c r="M52" s="82">
        <v>1222550</v>
      </c>
      <c r="N52" s="82">
        <v>1288250</v>
      </c>
      <c r="O52" s="82">
        <v>1341380</v>
      </c>
    </row>
    <row r="53" spans="1:15" x14ac:dyDescent="0.2">
      <c r="A53" s="290" t="s">
        <v>136</v>
      </c>
      <c r="B53" s="291">
        <v>1877441.1</v>
      </c>
      <c r="C53" s="291">
        <v>2036156</v>
      </c>
      <c r="D53" s="291">
        <v>2036156</v>
      </c>
      <c r="E53" s="291">
        <v>825821.35999999987</v>
      </c>
      <c r="F53" s="291">
        <v>78.900000000000006</v>
      </c>
      <c r="G53" s="291">
        <v>40.557862953526147</v>
      </c>
      <c r="H53" s="291">
        <v>128643</v>
      </c>
      <c r="I53" s="291">
        <v>83200</v>
      </c>
      <c r="J53" s="291"/>
      <c r="K53" s="291"/>
      <c r="L53" s="291">
        <v>1990713</v>
      </c>
      <c r="M53" s="291">
        <v>1778735</v>
      </c>
      <c r="N53" s="291">
        <v>1551535</v>
      </c>
      <c r="O53" s="291">
        <v>1502285</v>
      </c>
    </row>
    <row r="54" spans="1:15" x14ac:dyDescent="0.2">
      <c r="A54" s="292" t="s">
        <v>183</v>
      </c>
      <c r="B54" s="311">
        <v>354562.68</v>
      </c>
      <c r="C54" s="311">
        <v>517288</v>
      </c>
      <c r="D54" s="311">
        <v>517288</v>
      </c>
      <c r="E54" s="311">
        <v>148467.44999999998</v>
      </c>
      <c r="F54" s="311">
        <v>83.5</v>
      </c>
      <c r="G54" s="311">
        <v>28.701120072377474</v>
      </c>
      <c r="H54" s="311">
        <v>108643</v>
      </c>
      <c r="I54" s="311"/>
      <c r="J54" s="311"/>
      <c r="K54" s="311"/>
      <c r="L54" s="311">
        <v>408645</v>
      </c>
      <c r="M54" s="311">
        <v>370000</v>
      </c>
      <c r="N54" s="311">
        <v>392000</v>
      </c>
      <c r="O54" s="311">
        <v>402000</v>
      </c>
    </row>
    <row r="55" spans="1:15" x14ac:dyDescent="0.2">
      <c r="A55" s="286" t="s">
        <v>243</v>
      </c>
      <c r="B55" s="82">
        <v>166707.57</v>
      </c>
      <c r="C55" s="82">
        <v>246534</v>
      </c>
      <c r="D55" s="82">
        <v>246534</v>
      </c>
      <c r="E55" s="82">
        <v>44529.65</v>
      </c>
      <c r="F55" s="82">
        <v>50.9</v>
      </c>
      <c r="G55" s="82">
        <v>18.062275385950823</v>
      </c>
      <c r="H55" s="82">
        <v>63643</v>
      </c>
      <c r="I55" s="82"/>
      <c r="J55" s="82"/>
      <c r="K55" s="82"/>
      <c r="L55" s="82">
        <v>182891</v>
      </c>
      <c r="M55" s="82">
        <v>120000</v>
      </c>
      <c r="N55" s="82">
        <v>120000</v>
      </c>
      <c r="O55" s="82">
        <v>120000</v>
      </c>
    </row>
    <row r="56" spans="1:15" x14ac:dyDescent="0.2">
      <c r="A56" s="286" t="s">
        <v>202</v>
      </c>
      <c r="B56" s="82">
        <v>171874.82</v>
      </c>
      <c r="C56" s="82">
        <v>217665</v>
      </c>
      <c r="D56" s="82">
        <v>217665</v>
      </c>
      <c r="E56" s="82">
        <v>92943.75</v>
      </c>
      <c r="F56" s="82">
        <v>107.5</v>
      </c>
      <c r="G56" s="82">
        <v>42.700365240162633</v>
      </c>
      <c r="H56" s="82">
        <v>30000</v>
      </c>
      <c r="I56" s="82"/>
      <c r="J56" s="82"/>
      <c r="K56" s="82"/>
      <c r="L56" s="82">
        <v>187665</v>
      </c>
      <c r="M56" s="82">
        <v>196000</v>
      </c>
      <c r="N56" s="82">
        <v>218000</v>
      </c>
      <c r="O56" s="82">
        <v>228000</v>
      </c>
    </row>
    <row r="57" spans="1:15" x14ac:dyDescent="0.2">
      <c r="A57" s="286" t="s">
        <v>244</v>
      </c>
      <c r="B57" s="82">
        <v>15980.29</v>
      </c>
      <c r="C57" s="82">
        <v>53089</v>
      </c>
      <c r="D57" s="82">
        <v>53089</v>
      </c>
      <c r="E57" s="82">
        <v>10994.05</v>
      </c>
      <c r="F57" s="82">
        <v>290.8</v>
      </c>
      <c r="G57" s="82">
        <v>20.708715553127767</v>
      </c>
      <c r="H57" s="82">
        <v>15000</v>
      </c>
      <c r="I57" s="82"/>
      <c r="J57" s="82"/>
      <c r="K57" s="82"/>
      <c r="L57" s="82">
        <v>38089</v>
      </c>
      <c r="M57" s="82">
        <v>54000</v>
      </c>
      <c r="N57" s="82">
        <v>54000</v>
      </c>
      <c r="O57" s="82">
        <v>54000</v>
      </c>
    </row>
    <row r="58" spans="1:15" x14ac:dyDescent="0.2">
      <c r="A58" s="292" t="s">
        <v>184</v>
      </c>
      <c r="B58" s="311">
        <v>221822.18</v>
      </c>
      <c r="C58" s="311">
        <v>297640</v>
      </c>
      <c r="D58" s="311">
        <v>297640</v>
      </c>
      <c r="E58" s="311">
        <v>132322.38999999998</v>
      </c>
      <c r="F58" s="311">
        <v>110.3</v>
      </c>
      <c r="G58" s="311">
        <v>44.457193253594937</v>
      </c>
      <c r="H58" s="311">
        <v>20000</v>
      </c>
      <c r="I58" s="311">
        <v>10000</v>
      </c>
      <c r="J58" s="311"/>
      <c r="K58" s="311"/>
      <c r="L58" s="311">
        <v>287640</v>
      </c>
      <c r="M58" s="311">
        <v>311150</v>
      </c>
      <c r="N58" s="311">
        <v>312150</v>
      </c>
      <c r="O58" s="311">
        <v>314750</v>
      </c>
    </row>
    <row r="59" spans="1:15" x14ac:dyDescent="0.2">
      <c r="A59" s="286" t="s">
        <v>245</v>
      </c>
      <c r="B59" s="82">
        <v>43537.259999999995</v>
      </c>
      <c r="C59" s="82">
        <v>63707</v>
      </c>
      <c r="D59" s="82">
        <v>63707</v>
      </c>
      <c r="E59" s="82">
        <v>41335.9</v>
      </c>
      <c r="F59" s="82">
        <v>221.7</v>
      </c>
      <c r="G59" s="82">
        <v>64.884392609917285</v>
      </c>
      <c r="H59" s="82"/>
      <c r="I59" s="82">
        <v>10000</v>
      </c>
      <c r="J59" s="82"/>
      <c r="K59" s="82"/>
      <c r="L59" s="82">
        <v>73707</v>
      </c>
      <c r="M59" s="82">
        <v>73000</v>
      </c>
      <c r="N59" s="82">
        <v>73000</v>
      </c>
      <c r="O59" s="82">
        <v>73000</v>
      </c>
    </row>
    <row r="60" spans="1:15" x14ac:dyDescent="0.2">
      <c r="A60" s="286" t="s">
        <v>246</v>
      </c>
      <c r="B60" s="82">
        <v>161250.29</v>
      </c>
      <c r="C60" s="82">
        <v>213020</v>
      </c>
      <c r="D60" s="82">
        <v>213020</v>
      </c>
      <c r="E60" s="82">
        <v>84421.01</v>
      </c>
      <c r="F60" s="82">
        <v>88.7</v>
      </c>
      <c r="G60" s="82">
        <v>39.630555816355269</v>
      </c>
      <c r="H60" s="82">
        <v>20000</v>
      </c>
      <c r="I60" s="82"/>
      <c r="J60" s="82"/>
      <c r="K60" s="82"/>
      <c r="L60" s="82">
        <v>193020</v>
      </c>
      <c r="M60" s="82">
        <v>214000</v>
      </c>
      <c r="N60" s="82">
        <v>216000</v>
      </c>
      <c r="O60" s="82">
        <v>218600</v>
      </c>
    </row>
    <row r="61" spans="1:15" x14ac:dyDescent="0.2">
      <c r="A61" s="286" t="s">
        <v>208</v>
      </c>
      <c r="B61" s="82">
        <v>426.68</v>
      </c>
      <c r="C61" s="82">
        <v>2654</v>
      </c>
      <c r="D61" s="82">
        <v>2654</v>
      </c>
      <c r="E61" s="82">
        <v>168.25</v>
      </c>
      <c r="F61" s="82">
        <v>39.4</v>
      </c>
      <c r="G61" s="82">
        <v>6.3394875659382066</v>
      </c>
      <c r="H61" s="82"/>
      <c r="I61" s="82"/>
      <c r="J61" s="82"/>
      <c r="K61" s="82"/>
      <c r="L61" s="82">
        <v>2654</v>
      </c>
      <c r="M61" s="82">
        <v>2700</v>
      </c>
      <c r="N61" s="82">
        <v>2700</v>
      </c>
      <c r="O61" s="82">
        <v>2700</v>
      </c>
    </row>
    <row r="62" spans="1:15" x14ac:dyDescent="0.2">
      <c r="A62" s="286" t="s">
        <v>247</v>
      </c>
      <c r="B62" s="82">
        <v>15347.09</v>
      </c>
      <c r="C62" s="82">
        <v>14608</v>
      </c>
      <c r="D62" s="82">
        <v>14608</v>
      </c>
      <c r="E62" s="82">
        <v>5397.23</v>
      </c>
      <c r="F62" s="82">
        <v>116.2</v>
      </c>
      <c r="G62" s="82">
        <v>36.947083789704266</v>
      </c>
      <c r="H62" s="82"/>
      <c r="I62" s="82"/>
      <c r="J62" s="82"/>
      <c r="K62" s="82"/>
      <c r="L62" s="82">
        <v>14608</v>
      </c>
      <c r="M62" s="82">
        <v>18000</v>
      </c>
      <c r="N62" s="82">
        <v>17000</v>
      </c>
      <c r="O62" s="82">
        <v>17000</v>
      </c>
    </row>
    <row r="63" spans="1:15" x14ac:dyDescent="0.2">
      <c r="A63" s="286" t="s">
        <v>210</v>
      </c>
      <c r="B63" s="82">
        <v>1260.8599999999999</v>
      </c>
      <c r="C63" s="82">
        <v>3651</v>
      </c>
      <c r="D63" s="82">
        <v>3651</v>
      </c>
      <c r="E63" s="82">
        <v>1000</v>
      </c>
      <c r="F63" s="82">
        <v>94.2</v>
      </c>
      <c r="G63" s="82">
        <v>27.389756231169542</v>
      </c>
      <c r="H63" s="82"/>
      <c r="I63" s="82"/>
      <c r="J63" s="82"/>
      <c r="K63" s="82"/>
      <c r="L63" s="82">
        <v>3651</v>
      </c>
      <c r="M63" s="82">
        <v>3450</v>
      </c>
      <c r="N63" s="82">
        <v>3450</v>
      </c>
      <c r="O63" s="82">
        <v>3450</v>
      </c>
    </row>
    <row r="64" spans="1:15" x14ac:dyDescent="0.2">
      <c r="A64" s="292" t="s">
        <v>137</v>
      </c>
      <c r="B64" s="311">
        <v>1131708.2699999998</v>
      </c>
      <c r="C64" s="311">
        <v>1135508</v>
      </c>
      <c r="D64" s="311">
        <v>1135508</v>
      </c>
      <c r="E64" s="311">
        <v>507219.4</v>
      </c>
      <c r="F64" s="311">
        <v>80</v>
      </c>
      <c r="G64" s="311">
        <v>44.668941125910166</v>
      </c>
      <c r="H64" s="311"/>
      <c r="I64" s="311">
        <v>41800</v>
      </c>
      <c r="J64" s="311"/>
      <c r="K64" s="311"/>
      <c r="L64" s="311">
        <v>1177308</v>
      </c>
      <c r="M64" s="311">
        <v>1003835</v>
      </c>
      <c r="N64" s="311">
        <v>778835</v>
      </c>
      <c r="O64" s="311">
        <v>716985</v>
      </c>
    </row>
    <row r="65" spans="1:15" x14ac:dyDescent="0.2">
      <c r="A65" s="286" t="s">
        <v>248</v>
      </c>
      <c r="B65" s="82">
        <v>66502.81</v>
      </c>
      <c r="C65" s="82">
        <v>106106</v>
      </c>
      <c r="D65" s="82">
        <v>106106</v>
      </c>
      <c r="E65" s="82">
        <v>36028.300000000003</v>
      </c>
      <c r="F65" s="82">
        <v>107.5</v>
      </c>
      <c r="G65" s="82">
        <v>33.955007256894056</v>
      </c>
      <c r="H65" s="82"/>
      <c r="I65" s="82">
        <v>16800</v>
      </c>
      <c r="J65" s="82"/>
      <c r="K65" s="82"/>
      <c r="L65" s="82">
        <v>122906</v>
      </c>
      <c r="M65" s="82">
        <v>91400</v>
      </c>
      <c r="N65" s="82">
        <v>88400</v>
      </c>
      <c r="O65" s="82">
        <v>88400</v>
      </c>
    </row>
    <row r="66" spans="1:15" x14ac:dyDescent="0.2">
      <c r="A66" s="286" t="s">
        <v>165</v>
      </c>
      <c r="B66" s="82">
        <v>193230.47999999998</v>
      </c>
      <c r="C66" s="82">
        <v>187524</v>
      </c>
      <c r="D66" s="82">
        <v>187524</v>
      </c>
      <c r="E66" s="82">
        <v>60761.150000000009</v>
      </c>
      <c r="F66" s="82">
        <v>351.1</v>
      </c>
      <c r="G66" s="82">
        <v>32.401799236364411</v>
      </c>
      <c r="H66" s="82"/>
      <c r="I66" s="82"/>
      <c r="J66" s="82"/>
      <c r="K66" s="82"/>
      <c r="L66" s="82">
        <v>187524</v>
      </c>
      <c r="M66" s="82">
        <v>175500</v>
      </c>
      <c r="N66" s="82">
        <v>87800</v>
      </c>
      <c r="O66" s="82">
        <v>71550</v>
      </c>
    </row>
    <row r="67" spans="1:15" x14ac:dyDescent="0.2">
      <c r="A67" s="286" t="s">
        <v>213</v>
      </c>
      <c r="B67" s="82">
        <v>21188.559999999998</v>
      </c>
      <c r="C67" s="82">
        <v>7964</v>
      </c>
      <c r="D67" s="82">
        <v>7964</v>
      </c>
      <c r="E67" s="82">
        <v>4190.82</v>
      </c>
      <c r="F67" s="82">
        <v>83.6</v>
      </c>
      <c r="G67" s="82">
        <v>52.622049221496738</v>
      </c>
      <c r="H67" s="82"/>
      <c r="I67" s="82"/>
      <c r="J67" s="82"/>
      <c r="K67" s="82"/>
      <c r="L67" s="82">
        <v>7964</v>
      </c>
      <c r="M67" s="82">
        <v>12000</v>
      </c>
      <c r="N67" s="82">
        <v>12000</v>
      </c>
      <c r="O67" s="82">
        <v>12000</v>
      </c>
    </row>
    <row r="68" spans="1:15" x14ac:dyDescent="0.2">
      <c r="A68" s="286" t="s">
        <v>214</v>
      </c>
      <c r="B68" s="82">
        <v>42911.23</v>
      </c>
      <c r="C68" s="82">
        <v>53089</v>
      </c>
      <c r="D68" s="82">
        <v>53089</v>
      </c>
      <c r="E68" s="82">
        <v>24598.53</v>
      </c>
      <c r="F68" s="82">
        <v>117.5</v>
      </c>
      <c r="G68" s="82">
        <v>46.334513741076307</v>
      </c>
      <c r="H68" s="82"/>
      <c r="I68" s="82"/>
      <c r="J68" s="82"/>
      <c r="K68" s="82"/>
      <c r="L68" s="82">
        <v>53089</v>
      </c>
      <c r="M68" s="82">
        <v>53000</v>
      </c>
      <c r="N68" s="82">
        <v>53000</v>
      </c>
      <c r="O68" s="82">
        <v>53000</v>
      </c>
    </row>
    <row r="69" spans="1:15" x14ac:dyDescent="0.2">
      <c r="A69" s="286" t="s">
        <v>151</v>
      </c>
      <c r="B69" s="82">
        <v>116698.23</v>
      </c>
      <c r="C69" s="82">
        <v>289911</v>
      </c>
      <c r="D69" s="82">
        <v>289911</v>
      </c>
      <c r="E69" s="82">
        <v>119554.88</v>
      </c>
      <c r="F69" s="82">
        <v>683.3</v>
      </c>
      <c r="G69" s="82">
        <v>41.238476635933097</v>
      </c>
      <c r="H69" s="82"/>
      <c r="I69" s="82"/>
      <c r="J69" s="82"/>
      <c r="K69" s="82"/>
      <c r="L69" s="82">
        <v>289911</v>
      </c>
      <c r="M69" s="82">
        <v>279290</v>
      </c>
      <c r="N69" s="82">
        <v>88390</v>
      </c>
      <c r="O69" s="82">
        <v>71890</v>
      </c>
    </row>
    <row r="70" spans="1:15" x14ac:dyDescent="0.2">
      <c r="A70" s="286" t="s">
        <v>216</v>
      </c>
      <c r="B70" s="82">
        <v>3095.1</v>
      </c>
      <c r="C70" s="82">
        <v>26651</v>
      </c>
      <c r="D70" s="82">
        <v>26651</v>
      </c>
      <c r="H70" s="82"/>
      <c r="I70" s="82"/>
      <c r="J70" s="82"/>
      <c r="K70" s="82"/>
      <c r="L70" s="82">
        <v>26651</v>
      </c>
      <c r="M70" s="82">
        <v>23000</v>
      </c>
      <c r="N70" s="82">
        <v>28000</v>
      </c>
      <c r="O70" s="82">
        <v>2000</v>
      </c>
    </row>
    <row r="71" spans="1:15" x14ac:dyDescent="0.2">
      <c r="A71" s="286" t="s">
        <v>249</v>
      </c>
      <c r="B71" s="82">
        <v>447647.94999999995</v>
      </c>
      <c r="C71" s="82">
        <v>66289</v>
      </c>
      <c r="D71" s="82">
        <v>66289</v>
      </c>
      <c r="E71" s="82">
        <v>24090.78</v>
      </c>
      <c r="F71" s="82">
        <v>5.6</v>
      </c>
      <c r="G71" s="82">
        <v>36.342047700221755</v>
      </c>
      <c r="H71" s="82"/>
      <c r="I71" s="82"/>
      <c r="J71" s="82"/>
      <c r="K71" s="82"/>
      <c r="L71" s="82">
        <v>66289</v>
      </c>
      <c r="M71" s="82">
        <v>40000</v>
      </c>
      <c r="N71" s="82">
        <v>40000</v>
      </c>
      <c r="O71" s="82">
        <v>40000</v>
      </c>
    </row>
    <row r="72" spans="1:15" x14ac:dyDescent="0.2">
      <c r="A72" s="286" t="s">
        <v>166</v>
      </c>
      <c r="B72" s="82">
        <v>79467.399999999994</v>
      </c>
      <c r="C72" s="82">
        <v>237334</v>
      </c>
      <c r="D72" s="82">
        <v>237334</v>
      </c>
      <c r="E72" s="82">
        <v>142372.22</v>
      </c>
      <c r="F72" s="82">
        <v>459.8</v>
      </c>
      <c r="G72" s="82">
        <v>59.988126437847086</v>
      </c>
      <c r="H72" s="82"/>
      <c r="I72" s="82"/>
      <c r="J72" s="82"/>
      <c r="K72" s="82"/>
      <c r="L72" s="82">
        <v>237334</v>
      </c>
      <c r="M72" s="82">
        <v>162000</v>
      </c>
      <c r="N72" s="82">
        <v>176000</v>
      </c>
      <c r="O72" s="82">
        <v>176000</v>
      </c>
    </row>
    <row r="73" spans="1:15" x14ac:dyDescent="0.2">
      <c r="A73" s="286" t="s">
        <v>250</v>
      </c>
      <c r="B73" s="82">
        <v>160966.51</v>
      </c>
      <c r="C73" s="82">
        <v>160640</v>
      </c>
      <c r="D73" s="82">
        <v>160640</v>
      </c>
      <c r="E73" s="82">
        <v>95622.720000000001</v>
      </c>
      <c r="F73" s="82">
        <v>125.1</v>
      </c>
      <c r="G73" s="82">
        <v>59.526095617529883</v>
      </c>
      <c r="H73" s="82"/>
      <c r="I73" s="82">
        <v>25000</v>
      </c>
      <c r="J73" s="82"/>
      <c r="K73" s="82"/>
      <c r="L73" s="82">
        <v>185640</v>
      </c>
      <c r="M73" s="82">
        <v>167645</v>
      </c>
      <c r="N73" s="82">
        <v>205245</v>
      </c>
      <c r="O73" s="82">
        <v>202145</v>
      </c>
    </row>
    <row r="74" spans="1:15" x14ac:dyDescent="0.2">
      <c r="A74" s="292" t="s">
        <v>185</v>
      </c>
      <c r="B74" s="311">
        <v>105650.1</v>
      </c>
      <c r="C74" s="311"/>
      <c r="D74" s="311"/>
      <c r="E74" s="311"/>
      <c r="F74" s="311"/>
      <c r="G74" s="311"/>
      <c r="H74" s="311"/>
      <c r="I74" s="311"/>
      <c r="J74" s="311"/>
      <c r="K74" s="311"/>
      <c r="L74" s="311"/>
      <c r="M74" s="311"/>
      <c r="N74" s="311"/>
      <c r="O74" s="311"/>
    </row>
    <row r="75" spans="1:15" x14ac:dyDescent="0.2">
      <c r="A75" s="286" t="s">
        <v>220</v>
      </c>
      <c r="B75" s="82">
        <v>105650.1</v>
      </c>
      <c r="H75" s="82"/>
      <c r="I75" s="82"/>
      <c r="J75" s="82"/>
      <c r="K75" s="82"/>
      <c r="L75" s="82"/>
      <c r="M75" s="82"/>
      <c r="N75" s="82"/>
      <c r="O75" s="82"/>
    </row>
    <row r="76" spans="1:15" x14ac:dyDescent="0.2">
      <c r="A76" s="292" t="s">
        <v>186</v>
      </c>
      <c r="B76" s="311">
        <v>63697.87</v>
      </c>
      <c r="C76" s="311">
        <v>85720</v>
      </c>
      <c r="D76" s="311">
        <v>85720</v>
      </c>
      <c r="E76" s="311">
        <v>37812.119999999995</v>
      </c>
      <c r="F76" s="311">
        <v>140.1</v>
      </c>
      <c r="G76" s="311">
        <v>44.111199253383106</v>
      </c>
      <c r="H76" s="311"/>
      <c r="I76" s="311">
        <v>31400</v>
      </c>
      <c r="J76" s="311"/>
      <c r="K76" s="311"/>
      <c r="L76" s="311">
        <v>117120</v>
      </c>
      <c r="M76" s="311">
        <v>93750</v>
      </c>
      <c r="N76" s="311">
        <v>68550</v>
      </c>
      <c r="O76" s="311">
        <v>68550</v>
      </c>
    </row>
    <row r="77" spans="1:15" x14ac:dyDescent="0.2">
      <c r="A77" s="286" t="s">
        <v>221</v>
      </c>
      <c r="B77" s="82">
        <v>15203.61</v>
      </c>
      <c r="C77" s="82">
        <v>19908</v>
      </c>
      <c r="D77" s="82">
        <v>19908</v>
      </c>
      <c r="E77" s="82">
        <v>8696.44</v>
      </c>
      <c r="F77" s="82">
        <v>143.6</v>
      </c>
      <c r="G77" s="82">
        <v>43.683142455294352</v>
      </c>
      <c r="H77" s="82"/>
      <c r="I77" s="82"/>
      <c r="J77" s="82"/>
      <c r="K77" s="82"/>
      <c r="L77" s="82">
        <v>19908</v>
      </c>
      <c r="M77" s="82">
        <v>20000</v>
      </c>
      <c r="N77" s="82">
        <v>20000</v>
      </c>
      <c r="O77" s="82">
        <v>20000</v>
      </c>
    </row>
    <row r="78" spans="1:15" x14ac:dyDescent="0.2">
      <c r="A78" s="286" t="s">
        <v>222</v>
      </c>
      <c r="B78" s="82">
        <v>8049.9800000000005</v>
      </c>
      <c r="C78" s="82">
        <v>10618</v>
      </c>
      <c r="D78" s="82">
        <v>10618</v>
      </c>
      <c r="E78" s="82">
        <v>563.14</v>
      </c>
      <c r="F78" s="82">
        <v>46.8</v>
      </c>
      <c r="G78" s="82">
        <v>5.303635336221511</v>
      </c>
      <c r="H78" s="82"/>
      <c r="I78" s="82"/>
      <c r="J78" s="82"/>
      <c r="K78" s="82"/>
      <c r="L78" s="82">
        <v>10618</v>
      </c>
      <c r="M78" s="82">
        <v>11500</v>
      </c>
      <c r="N78" s="82">
        <v>11500</v>
      </c>
      <c r="O78" s="82">
        <v>11500</v>
      </c>
    </row>
    <row r="79" spans="1:15" x14ac:dyDescent="0.2">
      <c r="A79" s="286" t="s">
        <v>223</v>
      </c>
      <c r="B79" s="82">
        <v>21942.26</v>
      </c>
      <c r="C79" s="82">
        <v>32200</v>
      </c>
      <c r="D79" s="82">
        <v>32200</v>
      </c>
      <c r="E79" s="82">
        <v>13431.73</v>
      </c>
      <c r="F79" s="82">
        <v>128.6</v>
      </c>
      <c r="G79" s="82">
        <v>41.713447204968944</v>
      </c>
      <c r="H79" s="82"/>
      <c r="I79" s="82">
        <v>29400</v>
      </c>
      <c r="J79" s="82"/>
      <c r="K79" s="82"/>
      <c r="L79" s="82">
        <v>61600</v>
      </c>
      <c r="M79" s="82">
        <v>40000</v>
      </c>
      <c r="N79" s="82">
        <v>20000</v>
      </c>
      <c r="O79" s="82">
        <v>20000</v>
      </c>
    </row>
    <row r="80" spans="1:15" x14ac:dyDescent="0.2">
      <c r="A80" s="286" t="s">
        <v>224</v>
      </c>
      <c r="B80" s="82">
        <v>2528.67</v>
      </c>
      <c r="C80" s="82">
        <v>2655</v>
      </c>
      <c r="D80" s="82">
        <v>2655</v>
      </c>
      <c r="E80" s="82">
        <v>2515.96</v>
      </c>
      <c r="F80" s="82">
        <v>107.6</v>
      </c>
      <c r="G80" s="82">
        <v>94.763088512241055</v>
      </c>
      <c r="H80" s="82"/>
      <c r="I80" s="82"/>
      <c r="J80" s="82"/>
      <c r="K80" s="82"/>
      <c r="L80" s="82">
        <v>2655</v>
      </c>
      <c r="M80" s="82">
        <v>2700</v>
      </c>
      <c r="N80" s="82">
        <v>2700</v>
      </c>
      <c r="O80" s="82">
        <v>2700</v>
      </c>
    </row>
    <row r="81" spans="1:15" x14ac:dyDescent="0.2">
      <c r="A81" s="286" t="s">
        <v>251</v>
      </c>
      <c r="B81" s="82">
        <v>8056.59</v>
      </c>
      <c r="C81" s="82">
        <v>12376</v>
      </c>
      <c r="D81" s="82">
        <v>12376</v>
      </c>
      <c r="E81" s="82">
        <v>5405.6</v>
      </c>
      <c r="F81" s="82">
        <v>155.80000000000001</v>
      </c>
      <c r="G81" s="82">
        <v>43.678086619263091</v>
      </c>
      <c r="H81" s="82"/>
      <c r="I81" s="82"/>
      <c r="J81" s="82"/>
      <c r="K81" s="82"/>
      <c r="L81" s="82">
        <v>12376</v>
      </c>
      <c r="M81" s="82">
        <v>9550</v>
      </c>
      <c r="N81" s="82">
        <v>9550</v>
      </c>
      <c r="O81" s="82">
        <v>9550</v>
      </c>
    </row>
    <row r="82" spans="1:15" x14ac:dyDescent="0.2">
      <c r="A82" s="286" t="s">
        <v>252</v>
      </c>
      <c r="B82" s="82">
        <v>7916.76</v>
      </c>
      <c r="C82" s="82">
        <v>7963</v>
      </c>
      <c r="D82" s="82">
        <v>7963</v>
      </c>
      <c r="E82" s="82">
        <v>7199.25</v>
      </c>
      <c r="F82" s="82">
        <v>206.6</v>
      </c>
      <c r="G82" s="82">
        <v>90.408765540625396</v>
      </c>
      <c r="H82" s="82"/>
      <c r="I82" s="82">
        <v>2000</v>
      </c>
      <c r="J82" s="82"/>
      <c r="K82" s="82"/>
      <c r="L82" s="82">
        <v>9963</v>
      </c>
      <c r="M82" s="82">
        <v>10000</v>
      </c>
      <c r="N82" s="82">
        <v>4800</v>
      </c>
      <c r="O82" s="82">
        <v>4800</v>
      </c>
    </row>
    <row r="83" spans="1:15" x14ac:dyDescent="0.2">
      <c r="A83" s="290" t="s">
        <v>173</v>
      </c>
      <c r="B83" s="291">
        <v>591.05999999999995</v>
      </c>
      <c r="C83" s="291">
        <v>14412</v>
      </c>
      <c r="D83" s="291">
        <v>14412</v>
      </c>
      <c r="E83" s="291">
        <v>5903.48</v>
      </c>
      <c r="F83" s="291">
        <v>1275.3</v>
      </c>
      <c r="G83" s="291">
        <v>40.962253677490978</v>
      </c>
      <c r="H83" s="291"/>
      <c r="I83" s="291"/>
      <c r="J83" s="291"/>
      <c r="K83" s="291"/>
      <c r="L83" s="291">
        <v>14412</v>
      </c>
      <c r="M83" s="291">
        <v>6800</v>
      </c>
      <c r="N83" s="291">
        <v>2450</v>
      </c>
      <c r="O83" s="291"/>
    </row>
    <row r="84" spans="1:15" x14ac:dyDescent="0.2">
      <c r="A84" s="292" t="s">
        <v>187</v>
      </c>
      <c r="B84" s="311">
        <v>591.05999999999995</v>
      </c>
      <c r="C84" s="311">
        <v>14412</v>
      </c>
      <c r="D84" s="311">
        <v>14412</v>
      </c>
      <c r="E84" s="311">
        <v>5903.48</v>
      </c>
      <c r="F84" s="311">
        <v>1275.3</v>
      </c>
      <c r="G84" s="311">
        <v>40.962253677490978</v>
      </c>
      <c r="H84" s="311"/>
      <c r="I84" s="311"/>
      <c r="J84" s="311"/>
      <c r="K84" s="311"/>
      <c r="L84" s="311">
        <v>14412</v>
      </c>
      <c r="M84" s="311">
        <v>6800</v>
      </c>
      <c r="N84" s="311">
        <v>2450</v>
      </c>
      <c r="O84" s="311"/>
    </row>
    <row r="85" spans="1:15" x14ac:dyDescent="0.2">
      <c r="A85" s="286" t="s">
        <v>256</v>
      </c>
      <c r="B85" s="82">
        <v>591.05999999999995</v>
      </c>
      <c r="C85" s="82">
        <v>14412</v>
      </c>
      <c r="D85" s="82">
        <v>14412</v>
      </c>
      <c r="E85" s="82">
        <v>5903.48</v>
      </c>
      <c r="F85" s="82">
        <v>1275.3</v>
      </c>
      <c r="G85" s="82">
        <v>40.962253677490978</v>
      </c>
      <c r="H85" s="82"/>
      <c r="I85" s="82"/>
      <c r="J85" s="82"/>
      <c r="K85" s="82"/>
      <c r="L85" s="82">
        <v>14412</v>
      </c>
      <c r="M85" s="82">
        <v>6800</v>
      </c>
      <c r="N85" s="82">
        <v>2450</v>
      </c>
      <c r="O85" s="82"/>
    </row>
    <row r="86" spans="1:15" x14ac:dyDescent="0.2">
      <c r="A86" s="290" t="s">
        <v>174</v>
      </c>
      <c r="B86" s="291">
        <v>3102.4</v>
      </c>
      <c r="C86" s="291">
        <v>10618</v>
      </c>
      <c r="D86" s="291">
        <v>10618</v>
      </c>
      <c r="E86" s="291"/>
      <c r="F86" s="291"/>
      <c r="G86" s="291"/>
      <c r="H86" s="291"/>
      <c r="I86" s="291"/>
      <c r="J86" s="291"/>
      <c r="K86" s="291"/>
      <c r="L86" s="291">
        <v>10618</v>
      </c>
      <c r="M86" s="291">
        <v>11000</v>
      </c>
      <c r="N86" s="291">
        <v>11000</v>
      </c>
      <c r="O86" s="291">
        <v>11000</v>
      </c>
    </row>
    <row r="87" spans="1:15" x14ac:dyDescent="0.2">
      <c r="A87" s="292" t="s">
        <v>189</v>
      </c>
      <c r="B87" s="311">
        <v>3102.4</v>
      </c>
      <c r="C87" s="311">
        <v>10618</v>
      </c>
      <c r="D87" s="311">
        <v>10618</v>
      </c>
      <c r="E87" s="311"/>
      <c r="F87" s="311"/>
      <c r="G87" s="311"/>
      <c r="H87" s="311"/>
      <c r="I87" s="311"/>
      <c r="J87" s="311"/>
      <c r="K87" s="311"/>
      <c r="L87" s="311">
        <v>10618</v>
      </c>
      <c r="M87" s="311">
        <v>11000</v>
      </c>
      <c r="N87" s="311">
        <v>11000</v>
      </c>
      <c r="O87" s="311">
        <v>11000</v>
      </c>
    </row>
    <row r="88" spans="1:15" x14ac:dyDescent="0.2">
      <c r="A88" s="286" t="s">
        <v>230</v>
      </c>
      <c r="B88" s="82">
        <v>3102.4</v>
      </c>
      <c r="C88" s="82">
        <v>10618</v>
      </c>
      <c r="D88" s="82">
        <v>10618</v>
      </c>
      <c r="H88" s="82"/>
      <c r="I88" s="82"/>
      <c r="J88" s="82"/>
      <c r="K88" s="82"/>
      <c r="L88" s="82">
        <v>10618</v>
      </c>
      <c r="M88" s="82">
        <v>11000</v>
      </c>
      <c r="N88" s="82">
        <v>11000</v>
      </c>
      <c r="O88" s="82">
        <v>11000</v>
      </c>
    </row>
    <row r="89" spans="1:15" x14ac:dyDescent="0.2">
      <c r="A89" s="346" t="s">
        <v>170</v>
      </c>
      <c r="B89" s="347">
        <v>1196292.72</v>
      </c>
      <c r="C89" s="347">
        <v>3835723</v>
      </c>
      <c r="D89" s="347">
        <v>3835723</v>
      </c>
      <c r="E89" s="347">
        <v>457413.77</v>
      </c>
      <c r="F89" s="347">
        <v>135</v>
      </c>
      <c r="G89" s="347">
        <v>11.925099127335317</v>
      </c>
      <c r="H89" s="347">
        <v>87297</v>
      </c>
      <c r="I89" s="347">
        <v>15550</v>
      </c>
      <c r="J89" s="347"/>
      <c r="K89" s="347"/>
      <c r="L89" s="347">
        <v>3763976</v>
      </c>
      <c r="M89" s="347">
        <v>7232093</v>
      </c>
      <c r="N89" s="347">
        <v>327150</v>
      </c>
      <c r="O89" s="347">
        <v>377150</v>
      </c>
    </row>
    <row r="90" spans="1:15" x14ac:dyDescent="0.2">
      <c r="A90" s="290" t="s">
        <v>175</v>
      </c>
      <c r="B90" s="291">
        <v>5474.82</v>
      </c>
      <c r="C90" s="291"/>
      <c r="D90" s="291"/>
      <c r="E90" s="291"/>
      <c r="F90" s="291"/>
      <c r="G90" s="291"/>
      <c r="H90" s="291"/>
      <c r="I90" s="291">
        <v>550</v>
      </c>
      <c r="J90" s="291"/>
      <c r="K90" s="291"/>
      <c r="L90" s="291">
        <v>550</v>
      </c>
      <c r="M90" s="291"/>
      <c r="N90" s="291"/>
      <c r="O90" s="291"/>
    </row>
    <row r="91" spans="1:15" x14ac:dyDescent="0.2">
      <c r="A91" s="292" t="s">
        <v>190</v>
      </c>
      <c r="B91" s="311">
        <v>5474.82</v>
      </c>
      <c r="C91" s="311"/>
      <c r="D91" s="311"/>
      <c r="E91" s="311"/>
      <c r="F91" s="311"/>
      <c r="G91" s="311"/>
      <c r="H91" s="311"/>
      <c r="I91" s="311">
        <v>550</v>
      </c>
      <c r="J91" s="311"/>
      <c r="K91" s="311"/>
      <c r="L91" s="311">
        <v>550</v>
      </c>
      <c r="M91" s="311"/>
      <c r="N91" s="311"/>
      <c r="O91" s="311"/>
    </row>
    <row r="92" spans="1:15" x14ac:dyDescent="0.2">
      <c r="A92" s="286" t="s">
        <v>286</v>
      </c>
      <c r="B92" s="82">
        <v>5474.82</v>
      </c>
      <c r="H92" s="82"/>
      <c r="I92" s="82">
        <v>550</v>
      </c>
      <c r="J92" s="82"/>
      <c r="K92" s="82"/>
      <c r="L92" s="82">
        <v>550</v>
      </c>
      <c r="M92" s="82"/>
      <c r="N92" s="82"/>
      <c r="O92" s="82"/>
    </row>
    <row r="93" spans="1:15" x14ac:dyDescent="0.2">
      <c r="A93" s="290" t="s">
        <v>176</v>
      </c>
      <c r="B93" s="291">
        <v>88593.56</v>
      </c>
      <c r="C93" s="291">
        <v>196698</v>
      </c>
      <c r="D93" s="291">
        <v>196698</v>
      </c>
      <c r="E93" s="291">
        <v>37486.57</v>
      </c>
      <c r="F93" s="291">
        <v>124.9</v>
      </c>
      <c r="G93" s="291">
        <v>19.057931448209946</v>
      </c>
      <c r="H93" s="291">
        <v>34747</v>
      </c>
      <c r="I93" s="291">
        <v>15000</v>
      </c>
      <c r="J93" s="291"/>
      <c r="K93" s="291"/>
      <c r="L93" s="291">
        <v>176951</v>
      </c>
      <c r="M93" s="291">
        <v>598593</v>
      </c>
      <c r="N93" s="291">
        <v>327150</v>
      </c>
      <c r="O93" s="291">
        <v>377150</v>
      </c>
    </row>
    <row r="94" spans="1:15" x14ac:dyDescent="0.2">
      <c r="A94" s="292" t="s">
        <v>191</v>
      </c>
      <c r="B94" s="311">
        <v>58675.040000000001</v>
      </c>
      <c r="C94" s="311">
        <v>80387</v>
      </c>
      <c r="D94" s="311">
        <v>80387</v>
      </c>
      <c r="E94" s="311">
        <v>10253.68</v>
      </c>
      <c r="F94" s="311">
        <v>74.099999999999994</v>
      </c>
      <c r="G94" s="311">
        <v>12.755395772948363</v>
      </c>
      <c r="H94" s="311">
        <v>34747</v>
      </c>
      <c r="I94" s="311">
        <v>15000</v>
      </c>
      <c r="J94" s="311"/>
      <c r="K94" s="311"/>
      <c r="L94" s="311">
        <v>60640</v>
      </c>
      <c r="M94" s="311">
        <v>488022</v>
      </c>
      <c r="N94" s="311">
        <v>252150</v>
      </c>
      <c r="O94" s="311">
        <v>377150</v>
      </c>
    </row>
    <row r="95" spans="1:15" x14ac:dyDescent="0.2">
      <c r="A95" s="286" t="s">
        <v>253</v>
      </c>
      <c r="B95" s="82">
        <v>45934.57</v>
      </c>
      <c r="C95" s="82">
        <v>45370</v>
      </c>
      <c r="D95" s="82">
        <v>45370</v>
      </c>
      <c r="E95" s="82">
        <v>10054.6</v>
      </c>
      <c r="F95" s="82">
        <v>185.2</v>
      </c>
      <c r="G95" s="82">
        <v>22.161340092572186</v>
      </c>
      <c r="H95" s="82">
        <v>28111</v>
      </c>
      <c r="I95" s="82">
        <v>15000</v>
      </c>
      <c r="J95" s="82"/>
      <c r="K95" s="82"/>
      <c r="L95" s="82">
        <v>32259</v>
      </c>
      <c r="M95" s="82">
        <v>413022</v>
      </c>
      <c r="N95" s="82">
        <v>252150</v>
      </c>
      <c r="O95" s="82">
        <v>371150</v>
      </c>
    </row>
    <row r="96" spans="1:15" x14ac:dyDescent="0.2">
      <c r="A96" s="286" t="s">
        <v>258</v>
      </c>
      <c r="B96" s="82">
        <v>4147.8</v>
      </c>
      <c r="C96" s="82">
        <v>13272</v>
      </c>
      <c r="D96" s="82">
        <v>13272</v>
      </c>
      <c r="H96" s="82">
        <v>6636</v>
      </c>
      <c r="I96" s="82"/>
      <c r="J96" s="82"/>
      <c r="K96" s="82"/>
      <c r="L96" s="82">
        <v>6636</v>
      </c>
      <c r="M96" s="82"/>
      <c r="N96" s="82"/>
      <c r="O96" s="82">
        <v>6000</v>
      </c>
    </row>
    <row r="97" spans="1:15" x14ac:dyDescent="0.2">
      <c r="A97" s="286" t="s">
        <v>234</v>
      </c>
      <c r="B97" s="82">
        <v>8592.67</v>
      </c>
      <c r="C97" s="82">
        <v>21745</v>
      </c>
      <c r="D97" s="82">
        <v>21745</v>
      </c>
      <c r="E97" s="82">
        <v>199.08</v>
      </c>
      <c r="F97" s="82">
        <v>2.4</v>
      </c>
      <c r="G97" s="82">
        <v>0.91552080938146707</v>
      </c>
      <c r="H97" s="82"/>
      <c r="I97" s="82"/>
      <c r="J97" s="82"/>
      <c r="K97" s="82"/>
      <c r="L97" s="82">
        <v>21745</v>
      </c>
      <c r="M97" s="82">
        <v>75000</v>
      </c>
      <c r="N97" s="82"/>
      <c r="O97" s="82"/>
    </row>
    <row r="98" spans="1:15" x14ac:dyDescent="0.2">
      <c r="A98" s="292" t="s">
        <v>192</v>
      </c>
      <c r="B98" s="311">
        <v>29918.52</v>
      </c>
      <c r="C98" s="311">
        <v>116311</v>
      </c>
      <c r="D98" s="311">
        <v>116311</v>
      </c>
      <c r="E98" s="311">
        <v>27232.89</v>
      </c>
      <c r="F98" s="311">
        <v>168.3</v>
      </c>
      <c r="G98" s="311">
        <v>23.413855955154713</v>
      </c>
      <c r="H98" s="311"/>
      <c r="I98" s="311"/>
      <c r="J98" s="311"/>
      <c r="K98" s="311"/>
      <c r="L98" s="311">
        <v>116311</v>
      </c>
      <c r="M98" s="311">
        <v>110571</v>
      </c>
      <c r="N98" s="311">
        <v>75000</v>
      </c>
      <c r="O98" s="311"/>
    </row>
    <row r="99" spans="1:15" x14ac:dyDescent="0.2">
      <c r="A99" s="286" t="s">
        <v>257</v>
      </c>
      <c r="B99" s="82">
        <v>29918.52</v>
      </c>
      <c r="C99" s="82">
        <v>116311</v>
      </c>
      <c r="D99" s="82">
        <v>116311</v>
      </c>
      <c r="E99" s="82">
        <v>27232.89</v>
      </c>
      <c r="F99" s="82">
        <v>168.3</v>
      </c>
      <c r="G99" s="82">
        <v>23.413855955154713</v>
      </c>
      <c r="H99" s="82"/>
      <c r="I99" s="82"/>
      <c r="J99" s="82"/>
      <c r="K99" s="82"/>
      <c r="L99" s="82">
        <v>116311</v>
      </c>
      <c r="M99" s="82">
        <v>110571</v>
      </c>
      <c r="N99" s="82">
        <v>75000</v>
      </c>
      <c r="O99" s="82"/>
    </row>
    <row r="100" spans="1:15" x14ac:dyDescent="0.2">
      <c r="A100" s="290" t="s">
        <v>177</v>
      </c>
      <c r="B100" s="291">
        <v>1102224.3400000001</v>
      </c>
      <c r="C100" s="291">
        <v>3639025</v>
      </c>
      <c r="D100" s="291">
        <v>3639025</v>
      </c>
      <c r="E100" s="291">
        <v>419927.2</v>
      </c>
      <c r="F100" s="291">
        <v>136.9</v>
      </c>
      <c r="G100" s="291">
        <v>11.539552490021364</v>
      </c>
      <c r="H100" s="291">
        <v>52550</v>
      </c>
      <c r="I100" s="291"/>
      <c r="J100" s="291"/>
      <c r="K100" s="291"/>
      <c r="L100" s="291">
        <v>3586475</v>
      </c>
      <c r="M100" s="291">
        <v>6633500</v>
      </c>
      <c r="N100" s="291"/>
      <c r="O100" s="291"/>
    </row>
    <row r="101" spans="1:15" x14ac:dyDescent="0.2">
      <c r="A101" s="292" t="s">
        <v>193</v>
      </c>
      <c r="B101" s="311">
        <v>1102224.3400000001</v>
      </c>
      <c r="C101" s="311">
        <v>3639025</v>
      </c>
      <c r="D101" s="311">
        <v>3639025</v>
      </c>
      <c r="E101" s="311">
        <v>419927.2</v>
      </c>
      <c r="F101" s="311">
        <v>136.9</v>
      </c>
      <c r="G101" s="311">
        <v>11.539552490021364</v>
      </c>
      <c r="H101" s="311">
        <v>52550</v>
      </c>
      <c r="I101" s="311"/>
      <c r="J101" s="311"/>
      <c r="K101" s="311"/>
      <c r="L101" s="311">
        <v>3586475</v>
      </c>
      <c r="M101" s="311">
        <v>6633500</v>
      </c>
      <c r="N101" s="311"/>
      <c r="O101" s="311"/>
    </row>
    <row r="102" spans="1:15" x14ac:dyDescent="0.2">
      <c r="A102" s="286" t="s">
        <v>236</v>
      </c>
      <c r="B102" s="82">
        <v>1102224.3400000001</v>
      </c>
      <c r="C102" s="82">
        <v>3639025</v>
      </c>
      <c r="D102" s="82">
        <v>3639025</v>
      </c>
      <c r="E102" s="82">
        <v>419927.2</v>
      </c>
      <c r="F102" s="82">
        <v>136.9</v>
      </c>
      <c r="G102" s="82">
        <v>11.539552490021364</v>
      </c>
      <c r="H102" s="82">
        <v>52550</v>
      </c>
      <c r="I102" s="82"/>
      <c r="J102" s="82"/>
      <c r="K102" s="82"/>
      <c r="L102" s="82">
        <v>3586475</v>
      </c>
      <c r="M102" s="82">
        <v>6633500</v>
      </c>
      <c r="N102" s="82"/>
      <c r="O102" s="82"/>
    </row>
    <row r="103" spans="1:15" x14ac:dyDescent="0.2">
      <c r="A103" s="330" t="s">
        <v>287</v>
      </c>
      <c r="B103" s="331">
        <v>11042707.239999998</v>
      </c>
      <c r="C103" s="331">
        <v>14415988</v>
      </c>
      <c r="D103" s="331">
        <v>14415988</v>
      </c>
      <c r="E103" s="331">
        <v>5432570.9100000001</v>
      </c>
      <c r="F103" s="331">
        <v>102.8</v>
      </c>
      <c r="G103" s="331">
        <v>37.68434678219765</v>
      </c>
      <c r="H103" s="331">
        <v>215940</v>
      </c>
      <c r="I103" s="331">
        <v>206050</v>
      </c>
      <c r="J103" s="331"/>
      <c r="K103" s="331"/>
      <c r="L103" s="331">
        <v>14406098</v>
      </c>
      <c r="M103" s="331">
        <v>17870666</v>
      </c>
      <c r="N103" s="331">
        <v>11221542</v>
      </c>
      <c r="O103" s="331">
        <v>11615339</v>
      </c>
    </row>
    <row r="104" spans="1:15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5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5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5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5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5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5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</sheetData>
  <sheetProtection sheet="1" objects="1" scenarios="1" selectLockedCells="1" selectUnlockedCells="1"/>
  <mergeCells count="23">
    <mergeCell ref="K9:K10"/>
    <mergeCell ref="O9:O10"/>
    <mergeCell ref="O38:O39"/>
    <mergeCell ref="L38:L39"/>
    <mergeCell ref="M38:M39"/>
    <mergeCell ref="N38:N39"/>
    <mergeCell ref="L9:L10"/>
    <mergeCell ref="A1:M1"/>
    <mergeCell ref="B38:B39"/>
    <mergeCell ref="A3:N3"/>
    <mergeCell ref="A5:N5"/>
    <mergeCell ref="M9:M10"/>
    <mergeCell ref="N9:N10"/>
    <mergeCell ref="B9:B10"/>
    <mergeCell ref="A9:A10"/>
    <mergeCell ref="D9:D10"/>
    <mergeCell ref="H9:I9"/>
    <mergeCell ref="J9:J10"/>
    <mergeCell ref="A38:A39"/>
    <mergeCell ref="D38:D39"/>
    <mergeCell ref="H38:I38"/>
    <mergeCell ref="J38:J39"/>
    <mergeCell ref="K38:K39"/>
  </mergeCells>
  <pageMargins left="0.70866141732283472" right="0.11811023622047245" top="0.74803149606299213" bottom="0.74803149606299213" header="0.31496062992125984" footer="0.31496062992125984"/>
  <pageSetup paperSize="9" scale="6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O195"/>
  <sheetViews>
    <sheetView showGridLines="0" zoomScaleNormal="100" workbookViewId="0">
      <selection activeCell="O47" sqref="O47"/>
    </sheetView>
  </sheetViews>
  <sheetFormatPr defaultColWidth="8.85546875" defaultRowHeight="12" x14ac:dyDescent="0.2"/>
  <cols>
    <col min="1" max="1" width="60.7109375" style="63" customWidth="1"/>
    <col min="2" max="2" width="13.7109375" style="82" customWidth="1"/>
    <col min="3" max="3" width="13.7109375" style="82" hidden="1" customWidth="1"/>
    <col min="4" max="4" width="16.5703125" style="82" customWidth="1"/>
    <col min="5" max="7" width="13.7109375" style="82" hidden="1" customWidth="1"/>
    <col min="8" max="8" width="11.7109375" style="63" hidden="1" customWidth="1"/>
    <col min="9" max="9" width="9" style="63" hidden="1" customWidth="1"/>
    <col min="10" max="10" width="9.140625" style="63" hidden="1" customWidth="1"/>
    <col min="11" max="11" width="11.140625" style="63" hidden="1" customWidth="1"/>
    <col min="12" max="12" width="0.5703125" style="63" hidden="1" customWidth="1"/>
    <col min="13" max="13" width="15.42578125" style="63" customWidth="1"/>
    <col min="14" max="14" width="15.28515625" style="63" customWidth="1"/>
    <col min="15" max="15" width="15.140625" style="63" customWidth="1"/>
    <col min="16" max="16384" width="8.85546875" style="63"/>
  </cols>
  <sheetData>
    <row r="1" spans="1:15" x14ac:dyDescent="0.2">
      <c r="A1" s="377" t="s">
        <v>152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</row>
    <row r="3" spans="1:15" ht="24" customHeight="1" x14ac:dyDescent="0.2">
      <c r="A3" s="377" t="s">
        <v>420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</row>
    <row r="4" spans="1:15" ht="15" x14ac:dyDescent="0.25">
      <c r="A4"/>
      <c r="B4" s="151"/>
      <c r="C4" s="151"/>
      <c r="D4" s="151"/>
      <c r="E4" s="151"/>
      <c r="F4" s="151"/>
      <c r="G4" s="151"/>
      <c r="H4"/>
    </row>
    <row r="5" spans="1:15" ht="12" customHeight="1" x14ac:dyDescent="0.2">
      <c r="A5" s="371" t="s">
        <v>350</v>
      </c>
      <c r="B5" s="373" t="s">
        <v>412</v>
      </c>
      <c r="C5" s="130"/>
      <c r="D5" s="373" t="s">
        <v>411</v>
      </c>
      <c r="E5" s="130"/>
      <c r="F5" s="130"/>
      <c r="G5" s="81"/>
      <c r="H5" s="373" t="s">
        <v>363</v>
      </c>
      <c r="I5" s="373"/>
      <c r="J5" s="373" t="s">
        <v>395</v>
      </c>
      <c r="K5" s="373" t="s">
        <v>396</v>
      </c>
      <c r="L5" s="373" t="s">
        <v>411</v>
      </c>
      <c r="M5" s="373" t="s">
        <v>410</v>
      </c>
      <c r="N5" s="373" t="s">
        <v>398</v>
      </c>
      <c r="O5" s="373" t="s">
        <v>408</v>
      </c>
    </row>
    <row r="6" spans="1:15" ht="48" x14ac:dyDescent="0.2">
      <c r="A6" s="372"/>
      <c r="B6" s="373" t="s">
        <v>325</v>
      </c>
      <c r="C6" s="303" t="s">
        <v>345</v>
      </c>
      <c r="D6" s="373"/>
      <c r="E6" s="304" t="s">
        <v>327</v>
      </c>
      <c r="F6" s="202" t="s">
        <v>334</v>
      </c>
      <c r="G6" s="202" t="s">
        <v>335</v>
      </c>
      <c r="H6" s="302" t="s">
        <v>393</v>
      </c>
      <c r="I6" s="302" t="s">
        <v>394</v>
      </c>
      <c r="J6" s="373"/>
      <c r="K6" s="373"/>
      <c r="L6" s="373" t="s">
        <v>362</v>
      </c>
      <c r="M6" s="373"/>
      <c r="N6" s="373"/>
      <c r="O6" s="373"/>
    </row>
    <row r="7" spans="1:15" x14ac:dyDescent="0.2">
      <c r="A7" s="302"/>
      <c r="B7" s="305" t="s">
        <v>328</v>
      </c>
      <c r="C7" s="204" t="s">
        <v>329</v>
      </c>
      <c r="D7" s="305" t="s">
        <v>329</v>
      </c>
      <c r="E7" s="204" t="s">
        <v>331</v>
      </c>
      <c r="F7" s="278" t="s">
        <v>336</v>
      </c>
      <c r="G7" s="278" t="s">
        <v>333</v>
      </c>
      <c r="H7" s="305" t="s">
        <v>330</v>
      </c>
      <c r="I7" s="305" t="s">
        <v>331</v>
      </c>
      <c r="J7" s="305" t="s">
        <v>366</v>
      </c>
      <c r="K7" s="305" t="s">
        <v>400</v>
      </c>
      <c r="L7" s="305" t="s">
        <v>329</v>
      </c>
      <c r="M7" s="305" t="s">
        <v>330</v>
      </c>
      <c r="N7" s="305" t="s">
        <v>331</v>
      </c>
      <c r="O7" s="305" t="s">
        <v>366</v>
      </c>
    </row>
    <row r="8" spans="1:15" ht="12" hidden="1" customHeight="1" x14ac:dyDescent="0.2">
      <c r="A8" s="204"/>
      <c r="F8" s="80"/>
      <c r="G8" s="80"/>
      <c r="H8" s="76"/>
    </row>
    <row r="9" spans="1:15" ht="12" hidden="1" customHeight="1" x14ac:dyDescent="0.2">
      <c r="A9" s="61"/>
      <c r="F9" s="80"/>
      <c r="G9" s="80"/>
      <c r="H9" s="76"/>
    </row>
    <row r="10" spans="1:15" hidden="1" x14ac:dyDescent="0.2">
      <c r="A10" s="113" t="s">
        <v>392</v>
      </c>
      <c r="B10" s="82" t="s" vm="2">
        <v>120</v>
      </c>
      <c r="C10" s="81"/>
      <c r="D10" s="81"/>
      <c r="E10" s="81"/>
      <c r="F10" s="81"/>
      <c r="G10" s="81"/>
      <c r="I10" s="61"/>
      <c r="J10" s="61"/>
      <c r="K10" s="61"/>
      <c r="L10" s="61"/>
      <c r="M10" s="61"/>
      <c r="N10" s="61"/>
    </row>
    <row r="11" spans="1:15" hidden="1" x14ac:dyDescent="0.2">
      <c r="A11" s="61"/>
      <c r="B11" s="81"/>
      <c r="C11" s="81"/>
      <c r="D11" s="81"/>
      <c r="E11" s="81"/>
      <c r="F11" s="81"/>
      <c r="G11" s="81"/>
      <c r="I11" s="61"/>
      <c r="J11" s="61"/>
      <c r="K11" s="61"/>
      <c r="L11" s="61"/>
      <c r="M11" s="61"/>
      <c r="N11" s="61"/>
    </row>
    <row r="12" spans="1:15" ht="60" hidden="1" x14ac:dyDescent="0.2">
      <c r="A12" s="115" t="s">
        <v>350</v>
      </c>
      <c r="B12" s="82" t="s">
        <v>399</v>
      </c>
      <c r="C12" s="86" t="s">
        <v>285</v>
      </c>
      <c r="D12" s="86" t="s">
        <v>281</v>
      </c>
      <c r="E12" s="86" t="s">
        <v>282</v>
      </c>
      <c r="F12" s="86" t="s">
        <v>283</v>
      </c>
      <c r="G12" s="86" t="s">
        <v>284</v>
      </c>
      <c r="H12" s="82" t="s">
        <v>382</v>
      </c>
      <c r="I12" s="82" t="s">
        <v>383</v>
      </c>
      <c r="J12" s="82" t="s">
        <v>384</v>
      </c>
      <c r="K12" s="82" t="s">
        <v>385</v>
      </c>
      <c r="L12" s="82" t="s">
        <v>386</v>
      </c>
      <c r="M12" s="82" t="s">
        <v>387</v>
      </c>
      <c r="N12" s="82" t="s">
        <v>388</v>
      </c>
      <c r="O12" s="82" t="s">
        <v>409</v>
      </c>
    </row>
    <row r="13" spans="1:15" x14ac:dyDescent="0.2">
      <c r="A13" s="288" t="s">
        <v>2</v>
      </c>
      <c r="B13" s="190">
        <v>11142928.719999999</v>
      </c>
      <c r="C13" s="190">
        <v>14319137</v>
      </c>
      <c r="D13" s="190">
        <v>14319137</v>
      </c>
      <c r="E13" s="190">
        <v>5530286.709999999</v>
      </c>
      <c r="F13" s="190">
        <v>106.7</v>
      </c>
      <c r="G13" s="190">
        <v>38.621648148208926</v>
      </c>
      <c r="H13" s="190">
        <v>215940</v>
      </c>
      <c r="I13" s="190">
        <v>206050</v>
      </c>
      <c r="J13" s="190"/>
      <c r="K13" s="190"/>
      <c r="L13" s="190">
        <v>14309247</v>
      </c>
      <c r="M13" s="190">
        <v>17870666</v>
      </c>
      <c r="N13" s="190">
        <v>11221542</v>
      </c>
      <c r="O13" s="190">
        <v>11615339</v>
      </c>
    </row>
    <row r="14" spans="1:15" x14ac:dyDescent="0.2">
      <c r="A14" s="85" t="s">
        <v>145</v>
      </c>
      <c r="B14" s="82">
        <v>9457428.6899999995</v>
      </c>
      <c r="C14" s="82">
        <v>13288679</v>
      </c>
      <c r="D14" s="82">
        <v>13288679</v>
      </c>
      <c r="E14" s="82">
        <v>5070128.43</v>
      </c>
      <c r="F14" s="82">
        <v>114.6</v>
      </c>
      <c r="G14" s="82">
        <v>38.153742971743085</v>
      </c>
      <c r="H14" s="82">
        <v>127550</v>
      </c>
      <c r="I14" s="82">
        <v>127550</v>
      </c>
      <c r="J14" s="82"/>
      <c r="K14" s="82"/>
      <c r="L14" s="82">
        <v>13288679</v>
      </c>
      <c r="M14" s="82">
        <v>17870666</v>
      </c>
      <c r="N14" s="82">
        <v>11221542</v>
      </c>
      <c r="O14" s="82">
        <v>11615339</v>
      </c>
    </row>
    <row r="15" spans="1:15" x14ac:dyDescent="0.2">
      <c r="A15" s="260" t="s">
        <v>150</v>
      </c>
      <c r="B15" s="82">
        <v>9457428.6899999995</v>
      </c>
      <c r="C15" s="82">
        <v>13288679</v>
      </c>
      <c r="D15" s="82">
        <v>13288679</v>
      </c>
      <c r="E15" s="82">
        <v>5070128.43</v>
      </c>
      <c r="F15" s="82">
        <v>114.6</v>
      </c>
      <c r="G15" s="82">
        <v>38.153742971743085</v>
      </c>
      <c r="H15" s="82">
        <v>127550</v>
      </c>
      <c r="I15" s="82">
        <v>127550</v>
      </c>
      <c r="J15" s="82"/>
      <c r="K15" s="82"/>
      <c r="L15" s="82">
        <v>13288679</v>
      </c>
      <c r="M15" s="82">
        <v>17870666</v>
      </c>
      <c r="N15" s="82">
        <v>11221542</v>
      </c>
      <c r="O15" s="82">
        <v>11615339</v>
      </c>
    </row>
    <row r="16" spans="1:15" x14ac:dyDescent="0.2">
      <c r="A16" s="85" t="s">
        <v>146</v>
      </c>
      <c r="B16" s="82">
        <v>795918.65999999992</v>
      </c>
      <c r="C16" s="82">
        <v>112251</v>
      </c>
      <c r="D16" s="82">
        <v>112251</v>
      </c>
      <c r="E16" s="82">
        <v>102361.1</v>
      </c>
      <c r="F16" s="82">
        <v>20.9</v>
      </c>
      <c r="G16" s="82">
        <v>91.189477153878357</v>
      </c>
      <c r="H16" s="82">
        <v>88390</v>
      </c>
      <c r="I16" s="82">
        <v>78500</v>
      </c>
      <c r="J16" s="82"/>
      <c r="K16" s="82"/>
      <c r="L16" s="82">
        <v>102361</v>
      </c>
      <c r="M16" s="82"/>
      <c r="N16" s="82"/>
      <c r="O16" s="82"/>
    </row>
    <row r="17" spans="1:15" x14ac:dyDescent="0.2">
      <c r="A17" s="260" t="s">
        <v>254</v>
      </c>
      <c r="B17" s="82">
        <v>795918.65999999992</v>
      </c>
      <c r="C17" s="82">
        <v>112251</v>
      </c>
      <c r="D17" s="82">
        <v>112251</v>
      </c>
      <c r="E17" s="82">
        <v>102361.1</v>
      </c>
      <c r="F17" s="82">
        <v>20.9</v>
      </c>
      <c r="G17" s="82">
        <v>91.189477153878357</v>
      </c>
      <c r="H17" s="82">
        <v>88390</v>
      </c>
      <c r="I17" s="82">
        <v>78500</v>
      </c>
      <c r="J17" s="82"/>
      <c r="K17" s="82"/>
      <c r="L17" s="82">
        <v>102361</v>
      </c>
      <c r="M17" s="82"/>
      <c r="N17" s="82"/>
      <c r="O17" s="82"/>
    </row>
    <row r="18" spans="1:15" x14ac:dyDescent="0.2">
      <c r="A18" s="85" t="s">
        <v>147</v>
      </c>
      <c r="B18" s="82">
        <v>889581.37</v>
      </c>
      <c r="C18" s="82">
        <v>918207</v>
      </c>
      <c r="D18" s="82">
        <v>918207</v>
      </c>
      <c r="E18" s="82">
        <v>357797.18</v>
      </c>
      <c r="F18" s="82">
        <v>131.80000000000001</v>
      </c>
      <c r="G18" s="82">
        <v>38.96694100567737</v>
      </c>
      <c r="H18" s="82"/>
      <c r="I18" s="82"/>
      <c r="J18" s="82"/>
      <c r="K18" s="82"/>
      <c r="L18" s="82">
        <v>918207</v>
      </c>
      <c r="M18" s="82"/>
      <c r="N18" s="82"/>
      <c r="O18" s="82"/>
    </row>
    <row r="19" spans="1:15" x14ac:dyDescent="0.2">
      <c r="A19" s="260" t="s">
        <v>259</v>
      </c>
      <c r="B19" s="82">
        <v>889581.37</v>
      </c>
      <c r="C19" s="82">
        <v>918207</v>
      </c>
      <c r="D19" s="82">
        <v>918207</v>
      </c>
      <c r="E19" s="82">
        <v>357797.18</v>
      </c>
      <c r="F19" s="82">
        <v>131.80000000000001</v>
      </c>
      <c r="G19" s="82">
        <v>38.96694100567737</v>
      </c>
      <c r="H19" s="82"/>
      <c r="I19" s="82"/>
      <c r="J19" s="82"/>
      <c r="K19" s="82"/>
      <c r="L19" s="82">
        <v>918207</v>
      </c>
      <c r="M19" s="82"/>
      <c r="N19" s="82"/>
      <c r="O19" s="82"/>
    </row>
    <row r="20" spans="1:15" x14ac:dyDescent="0.2">
      <c r="A20" s="332" t="s">
        <v>287</v>
      </c>
      <c r="B20" s="312">
        <v>11142928.719999999</v>
      </c>
      <c r="C20" s="312">
        <v>14319137</v>
      </c>
      <c r="D20" s="312">
        <v>14319137</v>
      </c>
      <c r="E20" s="312">
        <v>5530286.709999999</v>
      </c>
      <c r="F20" s="312">
        <v>106.7</v>
      </c>
      <c r="G20" s="312">
        <v>38.621648148208926</v>
      </c>
      <c r="H20" s="312">
        <v>215940</v>
      </c>
      <c r="I20" s="312">
        <v>206050</v>
      </c>
      <c r="J20" s="312"/>
      <c r="K20" s="312"/>
      <c r="L20" s="312">
        <v>14309247</v>
      </c>
      <c r="M20" s="312">
        <v>17870666</v>
      </c>
      <c r="N20" s="312">
        <v>11221542</v>
      </c>
      <c r="O20" s="312">
        <v>11615339</v>
      </c>
    </row>
    <row r="21" spans="1:15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5" ht="15" hidden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5" ht="15" hidden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5" ht="15" hidden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5" ht="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5" ht="12" customHeight="1" x14ac:dyDescent="0.2">
      <c r="A26" s="371" t="s">
        <v>351</v>
      </c>
      <c r="B26" s="373" t="s">
        <v>412</v>
      </c>
      <c r="C26" s="130"/>
      <c r="D26" s="373" t="s">
        <v>411</v>
      </c>
      <c r="E26" s="130"/>
      <c r="F26" s="130"/>
      <c r="G26" s="81"/>
      <c r="H26" s="373" t="s">
        <v>363</v>
      </c>
      <c r="I26" s="373"/>
      <c r="J26" s="373" t="s">
        <v>395</v>
      </c>
      <c r="K26" s="373" t="s">
        <v>396</v>
      </c>
      <c r="L26" s="373" t="s">
        <v>411</v>
      </c>
      <c r="M26" s="373" t="s">
        <v>410</v>
      </c>
      <c r="N26" s="373" t="s">
        <v>398</v>
      </c>
      <c r="O26" s="373" t="s">
        <v>408</v>
      </c>
    </row>
    <row r="27" spans="1:15" ht="48" x14ac:dyDescent="0.2">
      <c r="A27" s="372"/>
      <c r="B27" s="373" t="s">
        <v>325</v>
      </c>
      <c r="C27" s="303" t="s">
        <v>345</v>
      </c>
      <c r="D27" s="373"/>
      <c r="E27" s="304" t="s">
        <v>327</v>
      </c>
      <c r="F27" s="202" t="s">
        <v>334</v>
      </c>
      <c r="G27" s="202" t="s">
        <v>335</v>
      </c>
      <c r="H27" s="302" t="s">
        <v>393</v>
      </c>
      <c r="I27" s="302" t="s">
        <v>394</v>
      </c>
      <c r="J27" s="373"/>
      <c r="K27" s="373"/>
      <c r="L27" s="373" t="s">
        <v>362</v>
      </c>
      <c r="M27" s="373"/>
      <c r="N27" s="373"/>
      <c r="O27" s="373"/>
    </row>
    <row r="28" spans="1:15" x14ac:dyDescent="0.2">
      <c r="A28" s="302"/>
      <c r="B28" s="305" t="s">
        <v>328</v>
      </c>
      <c r="C28" s="204" t="s">
        <v>329</v>
      </c>
      <c r="D28" s="305" t="s">
        <v>329</v>
      </c>
      <c r="E28" s="204" t="s">
        <v>331</v>
      </c>
      <c r="F28" s="278" t="s">
        <v>336</v>
      </c>
      <c r="G28" s="278" t="s">
        <v>333</v>
      </c>
      <c r="H28" s="305" t="s">
        <v>330</v>
      </c>
      <c r="I28" s="305" t="s">
        <v>331</v>
      </c>
      <c r="J28" s="305" t="s">
        <v>366</v>
      </c>
      <c r="K28" s="305" t="s">
        <v>400</v>
      </c>
      <c r="L28" s="305" t="s">
        <v>329</v>
      </c>
      <c r="M28" s="305" t="s">
        <v>330</v>
      </c>
      <c r="N28" s="305" t="s">
        <v>331</v>
      </c>
      <c r="O28" s="305" t="s">
        <v>366</v>
      </c>
    </row>
    <row r="29" spans="1:15" ht="15" hidden="1" x14ac:dyDescent="0.25">
      <c r="A29"/>
      <c r="B29"/>
      <c r="C29"/>
      <c r="D29"/>
      <c r="E29"/>
      <c r="F29" s="151"/>
      <c r="G29" s="151"/>
      <c r="H29"/>
    </row>
    <row r="30" spans="1:15" ht="15" hidden="1" x14ac:dyDescent="0.25">
      <c r="A30"/>
      <c r="B30"/>
      <c r="C30"/>
      <c r="D30"/>
      <c r="E30"/>
      <c r="F30" s="151"/>
      <c r="G30" s="151"/>
      <c r="H30"/>
    </row>
    <row r="31" spans="1:15" ht="15" hidden="1" x14ac:dyDescent="0.25">
      <c r="A31" s="115" t="s">
        <v>288</v>
      </c>
      <c r="B31" s="82" t="s" vm="1">
        <v>289</v>
      </c>
      <c r="C31"/>
      <c r="D31"/>
      <c r="E31"/>
      <c r="F31" s="151"/>
      <c r="G31" s="151"/>
      <c r="H31"/>
    </row>
    <row r="32" spans="1:15" ht="15" hidden="1" x14ac:dyDescent="0.25">
      <c r="A32"/>
      <c r="B32"/>
      <c r="C32"/>
      <c r="D32"/>
      <c r="E32"/>
      <c r="F32" s="151"/>
      <c r="G32" s="151"/>
      <c r="H32"/>
    </row>
    <row r="33" spans="1:15" ht="60" hidden="1" x14ac:dyDescent="0.2">
      <c r="A33" s="115" t="s">
        <v>167</v>
      </c>
      <c r="B33" s="82" t="s">
        <v>404</v>
      </c>
      <c r="C33" s="86" t="s">
        <v>285</v>
      </c>
      <c r="D33" s="86" t="s">
        <v>281</v>
      </c>
      <c r="E33" s="86" t="s">
        <v>282</v>
      </c>
      <c r="F33" s="86" t="s">
        <v>283</v>
      </c>
      <c r="G33" s="86" t="s">
        <v>284</v>
      </c>
      <c r="H33" s="82" t="s">
        <v>382</v>
      </c>
      <c r="I33" s="82" t="s">
        <v>383</v>
      </c>
      <c r="J33" s="82" t="s">
        <v>384</v>
      </c>
      <c r="K33" s="82" t="s">
        <v>385</v>
      </c>
      <c r="L33" s="82" t="s">
        <v>386</v>
      </c>
      <c r="M33" s="82" t="s">
        <v>387</v>
      </c>
      <c r="N33" s="82" t="s">
        <v>388</v>
      </c>
      <c r="O33" s="82" t="s">
        <v>409</v>
      </c>
    </row>
    <row r="34" spans="1:15" x14ac:dyDescent="0.2">
      <c r="A34" s="288" t="s">
        <v>2</v>
      </c>
      <c r="B34" s="289">
        <v>11042707.239999998</v>
      </c>
      <c r="C34" s="289">
        <v>14415988</v>
      </c>
      <c r="D34" s="289">
        <v>14415988</v>
      </c>
      <c r="E34" s="289">
        <v>5432570.9100000001</v>
      </c>
      <c r="F34" s="289">
        <v>102.8</v>
      </c>
      <c r="G34" s="289">
        <v>37.68434678219765</v>
      </c>
      <c r="H34" s="289">
        <v>215940</v>
      </c>
      <c r="I34" s="289">
        <v>206050</v>
      </c>
      <c r="J34" s="289"/>
      <c r="K34" s="289"/>
      <c r="L34" s="289">
        <v>14406098</v>
      </c>
      <c r="M34" s="289">
        <v>17870666</v>
      </c>
      <c r="N34" s="289">
        <v>11221542</v>
      </c>
      <c r="O34" s="289">
        <v>11615339</v>
      </c>
    </row>
    <row r="35" spans="1:15" x14ac:dyDescent="0.2">
      <c r="A35" s="85" t="s">
        <v>145</v>
      </c>
      <c r="B35" s="82">
        <v>9457428.6899999995</v>
      </c>
      <c r="C35" s="82">
        <v>13288679</v>
      </c>
      <c r="D35" s="82">
        <v>13288679</v>
      </c>
      <c r="E35" s="82">
        <v>5070128.43</v>
      </c>
      <c r="F35" s="82">
        <v>114.6</v>
      </c>
      <c r="G35" s="82">
        <v>38.153742971743085</v>
      </c>
      <c r="H35" s="82">
        <v>127550</v>
      </c>
      <c r="I35" s="82">
        <v>127550</v>
      </c>
      <c r="J35" s="82"/>
      <c r="K35" s="82"/>
      <c r="L35" s="82">
        <v>13288679</v>
      </c>
      <c r="M35" s="82">
        <v>17870666</v>
      </c>
      <c r="N35" s="82">
        <v>11221542</v>
      </c>
      <c r="O35" s="82">
        <v>11615339</v>
      </c>
    </row>
    <row r="36" spans="1:15" x14ac:dyDescent="0.2">
      <c r="A36" s="260" t="s">
        <v>150</v>
      </c>
      <c r="B36" s="82">
        <v>9457428.6899999995</v>
      </c>
      <c r="C36" s="82">
        <v>13288679</v>
      </c>
      <c r="D36" s="82">
        <v>13288679</v>
      </c>
      <c r="E36" s="82">
        <v>5070128.43</v>
      </c>
      <c r="F36" s="82">
        <v>114.6</v>
      </c>
      <c r="G36" s="82">
        <v>38.153742971743085</v>
      </c>
      <c r="H36" s="82">
        <v>127550</v>
      </c>
      <c r="I36" s="82">
        <v>127550</v>
      </c>
      <c r="J36" s="82"/>
      <c r="K36" s="82"/>
      <c r="L36" s="82">
        <v>13288679</v>
      </c>
      <c r="M36" s="82">
        <v>17870666</v>
      </c>
      <c r="N36" s="82">
        <v>11221542</v>
      </c>
      <c r="O36" s="82">
        <v>11615339</v>
      </c>
    </row>
    <row r="37" spans="1:15" x14ac:dyDescent="0.2">
      <c r="A37" s="85" t="s">
        <v>146</v>
      </c>
      <c r="B37" s="82">
        <v>695697.17999999993</v>
      </c>
      <c r="C37" s="82">
        <v>209102</v>
      </c>
      <c r="D37" s="82">
        <v>209102</v>
      </c>
      <c r="E37" s="82">
        <v>4645.3</v>
      </c>
      <c r="F37" s="82">
        <v>0.8</v>
      </c>
      <c r="G37" s="82">
        <v>2.2215473787912119</v>
      </c>
      <c r="H37" s="82">
        <v>88390</v>
      </c>
      <c r="I37" s="82">
        <v>78500</v>
      </c>
      <c r="J37" s="82"/>
      <c r="K37" s="82"/>
      <c r="L37" s="82">
        <v>199212</v>
      </c>
      <c r="M37" s="82"/>
      <c r="N37" s="82"/>
      <c r="O37" s="82"/>
    </row>
    <row r="38" spans="1:15" x14ac:dyDescent="0.2">
      <c r="A38" s="260" t="s">
        <v>254</v>
      </c>
      <c r="B38" s="82">
        <v>695697.17999999993</v>
      </c>
      <c r="C38" s="82">
        <v>209102</v>
      </c>
      <c r="D38" s="82">
        <v>209102</v>
      </c>
      <c r="E38" s="82">
        <v>4645.3</v>
      </c>
      <c r="F38" s="82">
        <v>0.8</v>
      </c>
      <c r="G38" s="82">
        <v>2.2215473787912119</v>
      </c>
      <c r="H38" s="82">
        <v>88390</v>
      </c>
      <c r="I38" s="82">
        <v>78500</v>
      </c>
      <c r="J38" s="82"/>
      <c r="K38" s="82"/>
      <c r="L38" s="82">
        <v>199212</v>
      </c>
      <c r="M38" s="82"/>
      <c r="N38" s="82"/>
      <c r="O38" s="82"/>
    </row>
    <row r="39" spans="1:15" x14ac:dyDescent="0.2">
      <c r="A39" s="85" t="s">
        <v>147</v>
      </c>
      <c r="B39" s="82">
        <v>889581.37</v>
      </c>
      <c r="C39" s="82">
        <v>918207</v>
      </c>
      <c r="D39" s="82">
        <v>918207</v>
      </c>
      <c r="E39" s="82">
        <v>357797.18</v>
      </c>
      <c r="F39" s="82">
        <v>131.80000000000001</v>
      </c>
      <c r="G39" s="82">
        <v>38.96694100567737</v>
      </c>
      <c r="H39" s="82"/>
      <c r="I39" s="82"/>
      <c r="J39" s="82"/>
      <c r="K39" s="82"/>
      <c r="L39" s="82">
        <v>918207</v>
      </c>
      <c r="M39" s="82"/>
      <c r="N39" s="82"/>
      <c r="O39" s="82"/>
    </row>
    <row r="40" spans="1:15" x14ac:dyDescent="0.2">
      <c r="A40" s="260" t="s">
        <v>259</v>
      </c>
      <c r="B40" s="82">
        <v>889581.37</v>
      </c>
      <c r="C40" s="82">
        <v>918207</v>
      </c>
      <c r="D40" s="82">
        <v>918207</v>
      </c>
      <c r="E40" s="82">
        <v>357797.18</v>
      </c>
      <c r="F40" s="82">
        <v>131.80000000000001</v>
      </c>
      <c r="G40" s="82">
        <v>38.96694100567737</v>
      </c>
      <c r="H40" s="82"/>
      <c r="I40" s="82"/>
      <c r="J40" s="82"/>
      <c r="K40" s="82"/>
      <c r="L40" s="82">
        <v>918207</v>
      </c>
      <c r="M40" s="82"/>
      <c r="N40" s="82"/>
      <c r="O40" s="82"/>
    </row>
    <row r="41" spans="1:15" x14ac:dyDescent="0.2">
      <c r="A41" s="313" t="s">
        <v>287</v>
      </c>
      <c r="B41" s="312">
        <v>11042707.239999998</v>
      </c>
      <c r="C41" s="312">
        <v>14415988</v>
      </c>
      <c r="D41" s="312">
        <v>14415988</v>
      </c>
      <c r="E41" s="312">
        <v>5432570.9100000001</v>
      </c>
      <c r="F41" s="312">
        <v>102.8</v>
      </c>
      <c r="G41" s="312">
        <v>37.68434678219765</v>
      </c>
      <c r="H41" s="312">
        <v>215940</v>
      </c>
      <c r="I41" s="312">
        <v>206050</v>
      </c>
      <c r="J41" s="312"/>
      <c r="K41" s="312"/>
      <c r="L41" s="312">
        <v>14406098</v>
      </c>
      <c r="M41" s="312">
        <v>17870666</v>
      </c>
      <c r="N41" s="312">
        <v>11221542</v>
      </c>
      <c r="O41" s="312">
        <v>11615339</v>
      </c>
    </row>
    <row r="42" spans="1:15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5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5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5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5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5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5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ht="15" x14ac:dyDescent="0.25">
      <c r="A95"/>
      <c r="B95" s="151"/>
      <c r="C95" s="151"/>
      <c r="D95" s="151"/>
      <c r="E95" s="151"/>
      <c r="F95" s="151"/>
      <c r="G95" s="151"/>
      <c r="H95"/>
    </row>
    <row r="96" spans="1:14" ht="15" x14ac:dyDescent="0.25">
      <c r="A96"/>
      <c r="B96" s="151"/>
      <c r="C96" s="151"/>
      <c r="D96" s="151"/>
      <c r="E96" s="151"/>
      <c r="F96" s="151"/>
      <c r="G96" s="151"/>
      <c r="H96"/>
    </row>
    <row r="97" spans="1:8" ht="15" x14ac:dyDescent="0.25">
      <c r="A97"/>
      <c r="B97" s="151"/>
      <c r="C97" s="151"/>
      <c r="D97" s="151"/>
      <c r="E97" s="151"/>
      <c r="F97" s="151"/>
      <c r="G97" s="151"/>
      <c r="H97"/>
    </row>
    <row r="98" spans="1:8" ht="15" x14ac:dyDescent="0.25">
      <c r="A98"/>
      <c r="B98" s="151"/>
      <c r="C98" s="151"/>
      <c r="D98" s="151"/>
      <c r="E98" s="151"/>
      <c r="F98" s="151"/>
      <c r="G98" s="151"/>
      <c r="H98"/>
    </row>
    <row r="99" spans="1:8" ht="15" x14ac:dyDescent="0.25">
      <c r="A99"/>
      <c r="B99" s="151"/>
      <c r="C99" s="151"/>
      <c r="D99" s="151"/>
      <c r="E99" s="151"/>
      <c r="F99" s="151"/>
      <c r="G99" s="151"/>
      <c r="H99"/>
    </row>
    <row r="100" spans="1:8" ht="15" x14ac:dyDescent="0.25">
      <c r="A100"/>
      <c r="B100" s="151"/>
      <c r="C100" s="151"/>
      <c r="D100" s="151"/>
      <c r="E100" s="151"/>
      <c r="F100" s="151"/>
      <c r="G100" s="151"/>
      <c r="H100"/>
    </row>
    <row r="101" spans="1:8" ht="15" x14ac:dyDescent="0.25">
      <c r="A101"/>
      <c r="B101" s="151"/>
      <c r="C101" s="151"/>
      <c r="D101" s="151"/>
      <c r="E101" s="151"/>
      <c r="F101" s="151"/>
      <c r="G101" s="151"/>
      <c r="H101"/>
    </row>
    <row r="102" spans="1:8" ht="15" x14ac:dyDescent="0.25">
      <c r="A102"/>
      <c r="B102" s="151"/>
      <c r="C102" s="151"/>
      <c r="D102" s="151"/>
      <c r="E102" s="151"/>
      <c r="F102" s="151"/>
      <c r="G102" s="151"/>
      <c r="H102"/>
    </row>
    <row r="103" spans="1:8" ht="15" x14ac:dyDescent="0.25">
      <c r="A103"/>
      <c r="B103" s="151"/>
      <c r="C103" s="151"/>
      <c r="D103" s="151"/>
      <c r="E103" s="151"/>
      <c r="F103" s="151"/>
      <c r="G103" s="151"/>
      <c r="H103"/>
    </row>
    <row r="104" spans="1:8" ht="15" x14ac:dyDescent="0.25">
      <c r="A104"/>
      <c r="B104" s="151"/>
      <c r="C104" s="151"/>
      <c r="D104" s="151"/>
      <c r="E104" s="151"/>
      <c r="F104" s="151"/>
      <c r="G104" s="151"/>
      <c r="H104"/>
    </row>
    <row r="105" spans="1:8" ht="15" x14ac:dyDescent="0.25">
      <c r="A105"/>
      <c r="B105" s="151"/>
      <c r="C105" s="151"/>
      <c r="D105" s="151"/>
      <c r="E105" s="151"/>
      <c r="F105" s="151"/>
      <c r="G105" s="151"/>
      <c r="H105"/>
    </row>
    <row r="106" spans="1:8" ht="15" x14ac:dyDescent="0.25">
      <c r="A106"/>
      <c r="B106" s="151"/>
      <c r="C106" s="151"/>
      <c r="D106" s="151"/>
      <c r="E106" s="151"/>
      <c r="F106" s="151"/>
      <c r="G106" s="151"/>
      <c r="H106"/>
    </row>
    <row r="107" spans="1:8" ht="15" x14ac:dyDescent="0.25">
      <c r="A107"/>
      <c r="B107" s="151"/>
      <c r="C107" s="151"/>
      <c r="D107" s="151"/>
      <c r="E107" s="151"/>
      <c r="F107" s="151"/>
      <c r="G107" s="151"/>
      <c r="H107"/>
    </row>
    <row r="108" spans="1:8" ht="15" x14ac:dyDescent="0.25">
      <c r="A108"/>
      <c r="B108" s="151"/>
      <c r="C108" s="151"/>
      <c r="D108" s="151"/>
      <c r="E108" s="151"/>
      <c r="F108" s="151"/>
      <c r="G108" s="151"/>
      <c r="H108"/>
    </row>
    <row r="109" spans="1:8" ht="15" x14ac:dyDescent="0.25">
      <c r="A109"/>
      <c r="B109" s="151"/>
      <c r="C109" s="151"/>
      <c r="D109" s="151"/>
      <c r="E109" s="151"/>
      <c r="F109" s="151"/>
      <c r="G109" s="151"/>
      <c r="H109"/>
    </row>
    <row r="110" spans="1:8" ht="15" x14ac:dyDescent="0.25">
      <c r="A110"/>
      <c r="B110" s="151"/>
      <c r="C110" s="151"/>
      <c r="D110" s="151"/>
      <c r="E110" s="151"/>
      <c r="F110" s="151"/>
      <c r="G110" s="151"/>
      <c r="H110"/>
    </row>
    <row r="111" spans="1:8" ht="15" x14ac:dyDescent="0.25">
      <c r="A111"/>
      <c r="B111" s="151"/>
      <c r="C111" s="151"/>
      <c r="D111" s="151"/>
      <c r="E111" s="151"/>
      <c r="F111" s="151"/>
      <c r="G111" s="151"/>
      <c r="H111"/>
    </row>
    <row r="112" spans="1:8" ht="15" x14ac:dyDescent="0.25">
      <c r="A112"/>
      <c r="B112" s="151"/>
      <c r="C112" s="151"/>
      <c r="D112" s="151"/>
      <c r="E112" s="151"/>
      <c r="F112" s="151"/>
      <c r="G112" s="151"/>
      <c r="H112"/>
    </row>
    <row r="113" spans="1:8" ht="15" x14ac:dyDescent="0.25">
      <c r="A113"/>
      <c r="B113" s="151"/>
      <c r="C113" s="151"/>
      <c r="D113" s="151"/>
      <c r="E113" s="151"/>
      <c r="F113" s="151"/>
      <c r="G113" s="151"/>
      <c r="H113"/>
    </row>
    <row r="114" spans="1:8" ht="15" x14ac:dyDescent="0.25">
      <c r="A114"/>
      <c r="B114" s="151"/>
      <c r="C114" s="151"/>
      <c r="D114" s="151"/>
      <c r="E114" s="151"/>
      <c r="F114" s="151"/>
      <c r="G114" s="151"/>
      <c r="H114"/>
    </row>
    <row r="115" spans="1:8" ht="15" x14ac:dyDescent="0.25">
      <c r="A115"/>
      <c r="B115" s="151"/>
      <c r="C115" s="151"/>
      <c r="D115" s="151"/>
      <c r="E115" s="151"/>
      <c r="F115" s="151"/>
      <c r="G115" s="151"/>
      <c r="H115"/>
    </row>
    <row r="116" spans="1:8" ht="15" x14ac:dyDescent="0.25">
      <c r="A116"/>
      <c r="B116" s="151"/>
      <c r="C116" s="151"/>
      <c r="D116" s="151"/>
      <c r="E116" s="151"/>
      <c r="F116" s="151"/>
      <c r="G116" s="151"/>
      <c r="H116"/>
    </row>
    <row r="117" spans="1:8" ht="15" x14ac:dyDescent="0.25">
      <c r="A117"/>
      <c r="B117" s="151"/>
      <c r="C117" s="151"/>
      <c r="D117" s="151"/>
      <c r="E117" s="151"/>
      <c r="F117" s="151"/>
      <c r="G117" s="151"/>
      <c r="H117"/>
    </row>
    <row r="118" spans="1:8" ht="15" x14ac:dyDescent="0.25">
      <c r="A118"/>
      <c r="B118" s="151"/>
      <c r="C118" s="151"/>
      <c r="D118" s="151"/>
      <c r="E118" s="151"/>
      <c r="F118" s="151"/>
      <c r="G118" s="151"/>
      <c r="H118"/>
    </row>
    <row r="119" spans="1:8" ht="15" x14ac:dyDescent="0.25">
      <c r="A119"/>
      <c r="B119" s="151"/>
      <c r="C119" s="151"/>
      <c r="D119" s="151"/>
      <c r="E119" s="151"/>
      <c r="F119" s="151"/>
      <c r="G119" s="151"/>
      <c r="H119"/>
    </row>
    <row r="120" spans="1:8" ht="15" x14ac:dyDescent="0.25">
      <c r="A120"/>
      <c r="B120" s="151"/>
      <c r="C120" s="151"/>
      <c r="D120" s="151"/>
      <c r="E120" s="151"/>
      <c r="F120" s="151"/>
      <c r="G120" s="151"/>
      <c r="H120"/>
    </row>
    <row r="121" spans="1:8" ht="15" x14ac:dyDescent="0.25">
      <c r="A121"/>
      <c r="B121" s="151"/>
      <c r="C121" s="151"/>
      <c r="D121" s="151"/>
      <c r="E121" s="151"/>
      <c r="F121" s="151"/>
      <c r="G121" s="151"/>
      <c r="H121"/>
    </row>
    <row r="122" spans="1:8" ht="15" x14ac:dyDescent="0.25">
      <c r="A122"/>
      <c r="B122" s="151"/>
      <c r="C122" s="151"/>
      <c r="D122" s="151"/>
      <c r="E122" s="151"/>
      <c r="F122" s="151"/>
      <c r="G122" s="151"/>
      <c r="H122"/>
    </row>
    <row r="123" spans="1:8" ht="15" x14ac:dyDescent="0.25">
      <c r="A123"/>
      <c r="B123" s="151"/>
      <c r="C123" s="151"/>
      <c r="D123" s="151"/>
      <c r="E123" s="151"/>
      <c r="F123" s="151"/>
      <c r="G123" s="151"/>
      <c r="H123"/>
    </row>
    <row r="124" spans="1:8" ht="15" x14ac:dyDescent="0.25">
      <c r="A124"/>
      <c r="B124" s="151"/>
      <c r="C124" s="151"/>
      <c r="D124" s="151"/>
      <c r="E124" s="151"/>
      <c r="F124" s="151"/>
      <c r="G124" s="151"/>
      <c r="H124"/>
    </row>
    <row r="125" spans="1:8" ht="15" x14ac:dyDescent="0.25">
      <c r="A125"/>
      <c r="B125" s="151"/>
      <c r="C125" s="151"/>
      <c r="D125" s="151"/>
      <c r="E125" s="151"/>
      <c r="F125" s="151"/>
      <c r="G125" s="151"/>
      <c r="H125"/>
    </row>
    <row r="126" spans="1:8" ht="15" x14ac:dyDescent="0.25">
      <c r="A126"/>
      <c r="B126" s="151"/>
      <c r="C126" s="151"/>
      <c r="D126" s="151"/>
      <c r="E126" s="151"/>
      <c r="F126" s="151"/>
      <c r="G126" s="151"/>
      <c r="H126"/>
    </row>
    <row r="127" spans="1:8" ht="15" x14ac:dyDescent="0.25">
      <c r="A127"/>
      <c r="B127" s="151"/>
      <c r="C127" s="151"/>
      <c r="D127" s="151"/>
      <c r="E127" s="151"/>
      <c r="F127" s="151"/>
      <c r="G127" s="151"/>
      <c r="H127"/>
    </row>
    <row r="128" spans="1:8" ht="15" x14ac:dyDescent="0.25">
      <c r="A128"/>
      <c r="B128" s="151"/>
      <c r="C128" s="151"/>
      <c r="D128" s="151"/>
      <c r="E128" s="151"/>
      <c r="F128" s="151"/>
      <c r="G128" s="151"/>
      <c r="H128"/>
    </row>
    <row r="129" spans="1:8" ht="15" x14ac:dyDescent="0.25">
      <c r="A129"/>
      <c r="B129" s="151"/>
      <c r="C129" s="151"/>
      <c r="D129" s="151"/>
      <c r="E129" s="151"/>
      <c r="F129" s="151"/>
      <c r="G129" s="151"/>
      <c r="H129"/>
    </row>
    <row r="130" spans="1:8" ht="15" x14ac:dyDescent="0.25">
      <c r="A130"/>
      <c r="B130" s="151"/>
      <c r="C130" s="151"/>
      <c r="D130" s="151"/>
      <c r="E130" s="151"/>
      <c r="F130" s="151"/>
      <c r="G130" s="151"/>
      <c r="H130"/>
    </row>
    <row r="131" spans="1:8" ht="15" x14ac:dyDescent="0.25">
      <c r="A131"/>
      <c r="B131" s="151"/>
      <c r="C131" s="151"/>
      <c r="D131" s="151"/>
      <c r="E131" s="151"/>
      <c r="F131" s="151"/>
      <c r="G131" s="151"/>
      <c r="H131"/>
    </row>
    <row r="132" spans="1:8" ht="15" x14ac:dyDescent="0.25">
      <c r="A132"/>
      <c r="B132" s="151"/>
      <c r="C132" s="151"/>
      <c r="D132" s="151"/>
      <c r="E132" s="151"/>
      <c r="F132" s="151"/>
      <c r="G132" s="151"/>
      <c r="H132"/>
    </row>
    <row r="133" spans="1:8" ht="15" x14ac:dyDescent="0.25">
      <c r="A133"/>
      <c r="B133" s="151"/>
      <c r="C133" s="151"/>
      <c r="D133" s="151"/>
      <c r="E133" s="151"/>
      <c r="F133" s="151"/>
      <c r="G133" s="151"/>
      <c r="H133"/>
    </row>
    <row r="134" spans="1:8" ht="15" x14ac:dyDescent="0.25">
      <c r="A134"/>
      <c r="B134" s="151"/>
      <c r="C134" s="151"/>
      <c r="D134" s="151"/>
      <c r="E134" s="151"/>
      <c r="F134" s="151"/>
      <c r="G134" s="151"/>
      <c r="H134"/>
    </row>
    <row r="135" spans="1:8" ht="15" x14ac:dyDescent="0.25">
      <c r="A135"/>
      <c r="B135" s="151"/>
      <c r="C135" s="151"/>
      <c r="D135" s="151"/>
      <c r="E135" s="151"/>
      <c r="F135" s="151"/>
      <c r="G135" s="151"/>
      <c r="H135"/>
    </row>
    <row r="136" spans="1:8" ht="15" x14ac:dyDescent="0.25">
      <c r="A136"/>
      <c r="B136" s="151"/>
      <c r="C136" s="151"/>
      <c r="D136" s="151"/>
      <c r="E136" s="151"/>
      <c r="F136" s="151"/>
      <c r="G136" s="151"/>
      <c r="H136"/>
    </row>
    <row r="137" spans="1:8" ht="15" x14ac:dyDescent="0.25">
      <c r="A137"/>
      <c r="B137" s="151"/>
      <c r="C137" s="151"/>
      <c r="D137" s="151"/>
      <c r="E137" s="151"/>
      <c r="F137" s="151"/>
      <c r="G137" s="151"/>
      <c r="H137"/>
    </row>
    <row r="138" spans="1:8" ht="15" x14ac:dyDescent="0.25">
      <c r="A138"/>
      <c r="B138" s="151"/>
      <c r="C138" s="151"/>
      <c r="D138" s="151"/>
      <c r="E138" s="151"/>
      <c r="F138" s="151"/>
      <c r="G138" s="151"/>
      <c r="H138"/>
    </row>
    <row r="139" spans="1:8" ht="15" x14ac:dyDescent="0.25">
      <c r="A139"/>
      <c r="B139" s="151"/>
      <c r="C139" s="151"/>
      <c r="D139" s="151"/>
      <c r="E139" s="151"/>
      <c r="F139" s="151"/>
      <c r="G139" s="151"/>
      <c r="H139"/>
    </row>
    <row r="140" spans="1:8" ht="15" x14ac:dyDescent="0.25">
      <c r="A140"/>
      <c r="B140" s="151"/>
      <c r="C140" s="151"/>
      <c r="D140" s="151"/>
      <c r="E140" s="151"/>
      <c r="F140" s="151"/>
      <c r="G140" s="151"/>
      <c r="H140"/>
    </row>
    <row r="141" spans="1:8" ht="15" x14ac:dyDescent="0.25">
      <c r="A141"/>
      <c r="B141" s="151"/>
      <c r="C141" s="151"/>
      <c r="D141" s="151"/>
      <c r="E141" s="151"/>
      <c r="F141" s="151"/>
      <c r="G141" s="151"/>
      <c r="H141"/>
    </row>
    <row r="142" spans="1:8" ht="15" x14ac:dyDescent="0.25">
      <c r="A142"/>
      <c r="B142" s="151"/>
      <c r="C142" s="151"/>
      <c r="D142" s="151"/>
      <c r="E142" s="151"/>
      <c r="F142" s="151"/>
      <c r="G142" s="151"/>
      <c r="H142"/>
    </row>
    <row r="143" spans="1:8" ht="15" x14ac:dyDescent="0.25">
      <c r="A143"/>
      <c r="B143" s="151"/>
      <c r="C143" s="151"/>
      <c r="D143" s="151"/>
      <c r="E143" s="151"/>
      <c r="F143" s="151"/>
      <c r="G143" s="151"/>
      <c r="H143"/>
    </row>
    <row r="144" spans="1:8" ht="15" x14ac:dyDescent="0.25">
      <c r="A144"/>
      <c r="B144" s="151"/>
      <c r="C144" s="151"/>
      <c r="D144" s="151"/>
      <c r="E144" s="151"/>
      <c r="F144" s="151"/>
      <c r="G144" s="151"/>
      <c r="H144"/>
    </row>
    <row r="145" spans="1:8" ht="15" x14ac:dyDescent="0.25">
      <c r="A145"/>
      <c r="B145" s="151"/>
      <c r="C145" s="151"/>
      <c r="D145" s="151"/>
      <c r="E145" s="151"/>
      <c r="F145" s="151"/>
      <c r="G145" s="151"/>
      <c r="H145"/>
    </row>
    <row r="146" spans="1:8" ht="15" x14ac:dyDescent="0.25">
      <c r="A146"/>
      <c r="B146" s="151"/>
      <c r="C146" s="151"/>
      <c r="D146" s="151"/>
      <c r="E146" s="151"/>
      <c r="F146" s="151"/>
      <c r="G146" s="151"/>
      <c r="H146"/>
    </row>
    <row r="147" spans="1:8" ht="15" x14ac:dyDescent="0.25">
      <c r="A147"/>
      <c r="B147" s="151"/>
      <c r="C147" s="151"/>
      <c r="D147" s="151"/>
      <c r="E147" s="151"/>
      <c r="F147" s="151"/>
      <c r="G147" s="151"/>
      <c r="H147"/>
    </row>
    <row r="148" spans="1:8" ht="15" x14ac:dyDescent="0.25">
      <c r="A148"/>
      <c r="B148" s="151"/>
      <c r="C148" s="151"/>
      <c r="D148" s="151"/>
      <c r="E148" s="151"/>
      <c r="F148" s="151"/>
      <c r="G148" s="151"/>
      <c r="H148"/>
    </row>
    <row r="149" spans="1:8" ht="15" x14ac:dyDescent="0.25">
      <c r="A149"/>
      <c r="B149" s="151"/>
      <c r="C149" s="151"/>
      <c r="D149" s="151"/>
      <c r="E149" s="151"/>
      <c r="F149" s="151"/>
      <c r="G149" s="151"/>
      <c r="H149"/>
    </row>
    <row r="150" spans="1:8" ht="15" x14ac:dyDescent="0.25">
      <c r="A150"/>
      <c r="B150" s="151"/>
      <c r="C150" s="151"/>
      <c r="D150" s="151"/>
      <c r="E150" s="151"/>
      <c r="F150" s="151"/>
      <c r="G150" s="151"/>
      <c r="H150"/>
    </row>
    <row r="151" spans="1:8" ht="15" x14ac:dyDescent="0.25">
      <c r="A151"/>
      <c r="B151" s="151"/>
      <c r="C151" s="151"/>
      <c r="D151" s="151"/>
      <c r="E151" s="151"/>
      <c r="F151" s="151"/>
      <c r="G151" s="151"/>
      <c r="H151"/>
    </row>
    <row r="152" spans="1:8" ht="15" x14ac:dyDescent="0.25">
      <c r="A152"/>
      <c r="B152" s="151"/>
      <c r="C152" s="151"/>
      <c r="D152" s="151"/>
      <c r="E152" s="151"/>
      <c r="F152" s="151"/>
      <c r="G152" s="151"/>
      <c r="H152"/>
    </row>
    <row r="153" spans="1:8" ht="15" x14ac:dyDescent="0.25">
      <c r="A153"/>
      <c r="B153" s="151"/>
      <c r="C153" s="151"/>
      <c r="D153" s="151"/>
      <c r="E153" s="151"/>
      <c r="F153" s="151"/>
      <c r="G153" s="151"/>
      <c r="H153"/>
    </row>
    <row r="154" spans="1:8" ht="15" x14ac:dyDescent="0.25">
      <c r="A154"/>
      <c r="B154" s="151"/>
      <c r="C154" s="151"/>
      <c r="D154" s="151"/>
      <c r="E154" s="151"/>
      <c r="F154" s="151"/>
      <c r="G154" s="151"/>
      <c r="H154"/>
    </row>
    <row r="155" spans="1:8" ht="15" x14ac:dyDescent="0.25">
      <c r="A155"/>
      <c r="B155" s="151"/>
      <c r="C155" s="151"/>
      <c r="D155" s="151"/>
      <c r="E155" s="151"/>
      <c r="F155" s="151"/>
      <c r="G155" s="151"/>
      <c r="H155"/>
    </row>
    <row r="156" spans="1:8" ht="15" x14ac:dyDescent="0.25">
      <c r="A156"/>
      <c r="B156" s="151"/>
      <c r="C156" s="151"/>
      <c r="D156" s="151"/>
      <c r="E156" s="151"/>
      <c r="F156" s="151"/>
      <c r="G156" s="151"/>
      <c r="H156"/>
    </row>
    <row r="157" spans="1:8" ht="15" x14ac:dyDescent="0.25">
      <c r="A157"/>
      <c r="B157" s="151"/>
      <c r="C157" s="151"/>
      <c r="D157" s="151"/>
      <c r="E157" s="151"/>
      <c r="F157" s="151"/>
      <c r="G157" s="151"/>
      <c r="H157"/>
    </row>
    <row r="158" spans="1:8" ht="15" x14ac:dyDescent="0.25">
      <c r="A158"/>
      <c r="B158" s="151"/>
      <c r="C158" s="151"/>
      <c r="D158" s="151"/>
      <c r="E158" s="151"/>
      <c r="F158" s="151"/>
      <c r="G158" s="151"/>
      <c r="H158"/>
    </row>
    <row r="159" spans="1:8" ht="15" x14ac:dyDescent="0.25">
      <c r="A159"/>
      <c r="B159" s="151"/>
      <c r="C159" s="151"/>
      <c r="D159" s="151"/>
      <c r="E159" s="151"/>
      <c r="F159" s="151"/>
      <c r="G159" s="151"/>
      <c r="H159"/>
    </row>
    <row r="160" spans="1:8" ht="15" x14ac:dyDescent="0.25">
      <c r="A160"/>
      <c r="B160" s="151"/>
      <c r="C160" s="151"/>
      <c r="D160" s="151"/>
      <c r="E160" s="151"/>
      <c r="F160" s="151"/>
      <c r="G160" s="151"/>
      <c r="H160"/>
    </row>
    <row r="161" spans="1:8" ht="15" x14ac:dyDescent="0.25">
      <c r="A161"/>
      <c r="B161" s="151"/>
      <c r="C161" s="151"/>
      <c r="D161" s="151"/>
      <c r="E161" s="151"/>
      <c r="F161" s="151"/>
      <c r="G161" s="151"/>
      <c r="H161"/>
    </row>
    <row r="162" spans="1:8" ht="15" x14ac:dyDescent="0.25">
      <c r="A162"/>
      <c r="B162" s="151"/>
      <c r="C162" s="151"/>
      <c r="D162" s="151"/>
      <c r="E162" s="151"/>
      <c r="F162" s="151"/>
      <c r="G162" s="151"/>
      <c r="H162"/>
    </row>
    <row r="163" spans="1:8" ht="15" x14ac:dyDescent="0.25">
      <c r="A163"/>
      <c r="B163" s="151"/>
      <c r="C163" s="151"/>
      <c r="D163" s="151"/>
      <c r="E163" s="151"/>
      <c r="F163" s="151"/>
      <c r="G163" s="151"/>
      <c r="H163"/>
    </row>
    <row r="164" spans="1:8" ht="15" x14ac:dyDescent="0.25">
      <c r="A164"/>
      <c r="B164" s="151"/>
      <c r="C164" s="151"/>
      <c r="D164" s="151"/>
      <c r="E164" s="151"/>
      <c r="F164" s="151"/>
      <c r="G164" s="151"/>
      <c r="H164"/>
    </row>
    <row r="165" spans="1:8" ht="15" x14ac:dyDescent="0.25">
      <c r="A165"/>
      <c r="B165" s="151"/>
      <c r="C165" s="151"/>
      <c r="D165" s="151"/>
      <c r="E165" s="151"/>
      <c r="F165" s="151"/>
      <c r="G165" s="151"/>
      <c r="H165"/>
    </row>
    <row r="166" spans="1:8" ht="15" x14ac:dyDescent="0.25">
      <c r="A166"/>
      <c r="B166" s="151"/>
      <c r="C166" s="151"/>
      <c r="D166" s="151"/>
      <c r="E166" s="151"/>
      <c r="F166" s="151"/>
      <c r="G166" s="151"/>
      <c r="H166"/>
    </row>
    <row r="167" spans="1:8" ht="15" x14ac:dyDescent="0.25">
      <c r="A167"/>
      <c r="B167" s="151"/>
      <c r="C167" s="151"/>
      <c r="D167" s="151"/>
      <c r="E167" s="151"/>
      <c r="F167" s="151"/>
      <c r="G167" s="151"/>
      <c r="H167"/>
    </row>
    <row r="168" spans="1:8" ht="15" x14ac:dyDescent="0.25">
      <c r="A168"/>
      <c r="B168" s="151"/>
      <c r="C168" s="151"/>
      <c r="D168" s="151"/>
      <c r="E168" s="151"/>
      <c r="F168" s="151"/>
      <c r="G168" s="151"/>
      <c r="H168"/>
    </row>
    <row r="169" spans="1:8" ht="15" x14ac:dyDescent="0.25">
      <c r="A169"/>
      <c r="B169" s="151"/>
      <c r="C169" s="151"/>
      <c r="D169" s="151"/>
      <c r="E169" s="151"/>
      <c r="F169" s="151"/>
      <c r="G169" s="151"/>
      <c r="H169"/>
    </row>
    <row r="170" spans="1:8" ht="15" x14ac:dyDescent="0.25">
      <c r="A170"/>
      <c r="B170" s="151"/>
      <c r="C170" s="151"/>
      <c r="D170" s="151"/>
      <c r="E170" s="151"/>
      <c r="F170" s="151"/>
      <c r="G170" s="151"/>
      <c r="H170"/>
    </row>
    <row r="171" spans="1:8" ht="15" x14ac:dyDescent="0.25">
      <c r="A171"/>
      <c r="B171" s="151"/>
      <c r="C171" s="151"/>
      <c r="D171" s="151"/>
      <c r="E171" s="151"/>
      <c r="F171" s="151"/>
      <c r="G171" s="151"/>
      <c r="H171"/>
    </row>
    <row r="172" spans="1:8" ht="15" x14ac:dyDescent="0.25">
      <c r="A172"/>
      <c r="B172" s="151"/>
      <c r="C172" s="151"/>
      <c r="D172" s="151"/>
      <c r="E172" s="151"/>
      <c r="F172" s="151"/>
      <c r="G172" s="151"/>
      <c r="H172"/>
    </row>
    <row r="173" spans="1:8" ht="15" x14ac:dyDescent="0.25">
      <c r="A173"/>
      <c r="B173" s="151"/>
      <c r="C173" s="151"/>
      <c r="D173" s="151"/>
      <c r="E173" s="151"/>
      <c r="F173" s="151"/>
      <c r="G173" s="151"/>
      <c r="H173"/>
    </row>
    <row r="174" spans="1:8" ht="15" x14ac:dyDescent="0.25">
      <c r="A174"/>
      <c r="B174" s="151"/>
      <c r="C174" s="151"/>
      <c r="D174" s="151"/>
      <c r="E174" s="151"/>
      <c r="F174" s="151"/>
      <c r="G174" s="151"/>
      <c r="H174"/>
    </row>
    <row r="175" spans="1:8" ht="15" x14ac:dyDescent="0.25">
      <c r="A175"/>
      <c r="B175" s="151"/>
      <c r="C175" s="151"/>
      <c r="D175" s="151"/>
      <c r="E175" s="151"/>
      <c r="F175" s="151"/>
      <c r="G175" s="151"/>
      <c r="H175"/>
    </row>
    <row r="176" spans="1:8" ht="15" x14ac:dyDescent="0.25">
      <c r="A176"/>
      <c r="B176" s="151"/>
      <c r="C176" s="151"/>
      <c r="D176" s="151"/>
      <c r="E176" s="151"/>
      <c r="F176" s="151"/>
      <c r="G176" s="151"/>
      <c r="H176"/>
    </row>
    <row r="177" spans="1:8" ht="15" x14ac:dyDescent="0.25">
      <c r="A177"/>
      <c r="B177" s="151"/>
      <c r="C177" s="151"/>
      <c r="D177" s="151"/>
      <c r="E177" s="151"/>
      <c r="F177" s="151"/>
      <c r="G177" s="151"/>
      <c r="H177"/>
    </row>
    <row r="178" spans="1:8" ht="15" x14ac:dyDescent="0.25">
      <c r="A178"/>
      <c r="B178" s="151"/>
      <c r="C178" s="151"/>
      <c r="D178" s="151"/>
      <c r="E178" s="151"/>
      <c r="F178" s="151"/>
      <c r="G178" s="151"/>
      <c r="H178"/>
    </row>
    <row r="179" spans="1:8" ht="15" x14ac:dyDescent="0.25">
      <c r="A179"/>
      <c r="B179" s="151"/>
      <c r="C179" s="151"/>
      <c r="D179" s="151"/>
      <c r="E179" s="151"/>
      <c r="F179" s="151"/>
      <c r="G179" s="151"/>
      <c r="H179"/>
    </row>
    <row r="180" spans="1:8" ht="15" x14ac:dyDescent="0.25">
      <c r="A180"/>
      <c r="B180" s="151"/>
      <c r="C180" s="151"/>
      <c r="D180" s="151"/>
      <c r="E180" s="151"/>
      <c r="F180" s="151"/>
      <c r="G180" s="151"/>
      <c r="H180"/>
    </row>
    <row r="181" spans="1:8" ht="15" x14ac:dyDescent="0.25">
      <c r="A181"/>
      <c r="B181" s="151"/>
      <c r="C181" s="151"/>
      <c r="D181" s="151"/>
      <c r="E181" s="151"/>
      <c r="F181" s="151"/>
      <c r="G181" s="151"/>
      <c r="H181"/>
    </row>
    <row r="182" spans="1:8" ht="15" x14ac:dyDescent="0.25">
      <c r="A182"/>
      <c r="B182" s="151"/>
      <c r="C182" s="151"/>
      <c r="D182" s="151"/>
      <c r="E182" s="151"/>
      <c r="F182" s="151"/>
      <c r="G182" s="151"/>
      <c r="H182"/>
    </row>
    <row r="183" spans="1:8" ht="15" x14ac:dyDescent="0.25">
      <c r="A183"/>
      <c r="B183" s="151"/>
      <c r="C183" s="151"/>
      <c r="D183" s="151"/>
      <c r="E183" s="151"/>
      <c r="F183" s="151"/>
      <c r="G183" s="151"/>
      <c r="H183"/>
    </row>
    <row r="184" spans="1:8" ht="15" x14ac:dyDescent="0.25">
      <c r="A184"/>
      <c r="B184" s="151"/>
      <c r="C184" s="151"/>
      <c r="D184" s="151"/>
      <c r="E184" s="151"/>
      <c r="F184" s="151"/>
      <c r="G184" s="151"/>
      <c r="H184"/>
    </row>
    <row r="185" spans="1:8" ht="15" x14ac:dyDescent="0.25">
      <c r="A185"/>
      <c r="B185" s="151"/>
      <c r="C185" s="151"/>
      <c r="D185" s="151"/>
      <c r="E185" s="151"/>
      <c r="F185" s="151"/>
      <c r="G185" s="151"/>
      <c r="H185"/>
    </row>
    <row r="186" spans="1:8" ht="15" x14ac:dyDescent="0.25">
      <c r="A186"/>
      <c r="B186" s="151"/>
      <c r="C186" s="151"/>
      <c r="D186" s="151"/>
      <c r="E186" s="151"/>
      <c r="F186" s="151"/>
      <c r="G186" s="151"/>
      <c r="H186"/>
    </row>
    <row r="187" spans="1:8" ht="15" x14ac:dyDescent="0.25">
      <c r="A187"/>
      <c r="B187" s="151"/>
      <c r="C187" s="151"/>
      <c r="D187" s="151"/>
      <c r="E187" s="151"/>
      <c r="F187" s="151"/>
      <c r="G187" s="151"/>
      <c r="H187"/>
    </row>
    <row r="188" spans="1:8" ht="15" x14ac:dyDescent="0.25">
      <c r="A188"/>
      <c r="B188" s="151"/>
      <c r="C188" s="151"/>
      <c r="D188" s="151"/>
      <c r="E188" s="151"/>
      <c r="F188" s="151"/>
      <c r="G188" s="151"/>
      <c r="H188"/>
    </row>
    <row r="189" spans="1:8" ht="15" x14ac:dyDescent="0.25">
      <c r="A189"/>
      <c r="B189" s="151"/>
      <c r="C189" s="151"/>
      <c r="D189" s="151"/>
      <c r="E189" s="151"/>
      <c r="F189" s="151"/>
      <c r="G189" s="151"/>
      <c r="H189"/>
    </row>
    <row r="190" spans="1:8" ht="15" x14ac:dyDescent="0.25">
      <c r="A190"/>
      <c r="B190" s="151"/>
      <c r="C190" s="151"/>
      <c r="D190" s="151"/>
      <c r="E190" s="151"/>
      <c r="F190" s="151"/>
      <c r="G190" s="151"/>
      <c r="H190"/>
    </row>
    <row r="191" spans="1:8" ht="15" x14ac:dyDescent="0.25">
      <c r="A191"/>
      <c r="B191" s="151"/>
      <c r="C191" s="151"/>
      <c r="D191" s="151"/>
      <c r="E191" s="151"/>
      <c r="F191" s="151"/>
      <c r="G191" s="151"/>
      <c r="H191"/>
    </row>
    <row r="192" spans="1:8" ht="15" x14ac:dyDescent="0.25">
      <c r="A192"/>
      <c r="B192" s="151"/>
      <c r="C192" s="151"/>
      <c r="D192" s="151"/>
      <c r="E192" s="151"/>
      <c r="F192" s="151"/>
      <c r="G192" s="151"/>
      <c r="H192"/>
    </row>
    <row r="193" spans="1:8" ht="15" x14ac:dyDescent="0.25">
      <c r="A193"/>
      <c r="B193" s="151"/>
      <c r="C193" s="151"/>
      <c r="D193" s="151"/>
      <c r="E193" s="151"/>
      <c r="F193" s="151"/>
      <c r="G193" s="151"/>
      <c r="H193"/>
    </row>
    <row r="194" spans="1:8" ht="15" x14ac:dyDescent="0.25">
      <c r="A194"/>
      <c r="B194" s="151"/>
      <c r="C194" s="151"/>
      <c r="D194" s="151"/>
      <c r="E194" s="151"/>
      <c r="F194" s="151"/>
      <c r="G194" s="151"/>
      <c r="H194"/>
    </row>
    <row r="195" spans="1:8" ht="15" x14ac:dyDescent="0.25">
      <c r="A195"/>
      <c r="B195" s="151"/>
      <c r="C195" s="151"/>
      <c r="D195" s="151"/>
      <c r="E195" s="151"/>
      <c r="F195" s="151"/>
      <c r="G195" s="151"/>
      <c r="H195"/>
    </row>
  </sheetData>
  <sheetProtection sheet="1" objects="1" scenarios="1" selectLockedCells="1" selectUnlockedCells="1"/>
  <mergeCells count="22">
    <mergeCell ref="B26:B27"/>
    <mergeCell ref="L26:L27"/>
    <mergeCell ref="M26:M27"/>
    <mergeCell ref="N26:N27"/>
    <mergeCell ref="O5:O6"/>
    <mergeCell ref="O26:O27"/>
    <mergeCell ref="A26:A27"/>
    <mergeCell ref="D26:D27"/>
    <mergeCell ref="H26:I26"/>
    <mergeCell ref="A1:N1"/>
    <mergeCell ref="A3:N3"/>
    <mergeCell ref="A5:A6"/>
    <mergeCell ref="D5:D6"/>
    <mergeCell ref="H5:I5"/>
    <mergeCell ref="J5:J6"/>
    <mergeCell ref="K5:K6"/>
    <mergeCell ref="L5:L6"/>
    <mergeCell ref="B5:B6"/>
    <mergeCell ref="J26:J27"/>
    <mergeCell ref="K26:K27"/>
    <mergeCell ref="M5:M6"/>
    <mergeCell ref="N5:N6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O80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13" sqref="A13"/>
      <selection pane="bottomRight" activeCell="D18" sqref="D18:D19"/>
    </sheetView>
  </sheetViews>
  <sheetFormatPr defaultColWidth="13.7109375" defaultRowHeight="12" x14ac:dyDescent="0.2"/>
  <cols>
    <col min="1" max="1" width="60.7109375" style="61" customWidth="1"/>
    <col min="2" max="2" width="13.7109375" style="81" customWidth="1"/>
    <col min="3" max="3" width="13.7109375" style="81" hidden="1" customWidth="1"/>
    <col min="4" max="4" width="15.140625" style="81" customWidth="1"/>
    <col min="5" max="7" width="13.7109375" style="81" hidden="1" customWidth="1"/>
    <col min="8" max="8" width="10.28515625" style="61" hidden="1" customWidth="1"/>
    <col min="9" max="9" width="10.140625" style="61" hidden="1" customWidth="1"/>
    <col min="10" max="10" width="6.7109375" style="61" hidden="1" customWidth="1"/>
    <col min="11" max="11" width="11.7109375" style="61" hidden="1" customWidth="1"/>
    <col min="12" max="12" width="13" style="61" hidden="1" customWidth="1"/>
    <col min="13" max="14" width="12.85546875" style="61" customWidth="1"/>
    <col min="15" max="15" width="13.7109375" style="61" customWidth="1"/>
    <col min="16" max="16384" width="13.7109375" style="61"/>
  </cols>
  <sheetData>
    <row r="1" spans="1:15" s="63" customFormat="1" ht="15" x14ac:dyDescent="0.25">
      <c r="A1" s="377" t="s">
        <v>152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3" spans="1:15" ht="15" x14ac:dyDescent="0.25">
      <c r="A3" s="377" t="s">
        <v>421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</row>
    <row r="4" spans="1:15" hidden="1" x14ac:dyDescent="0.2">
      <c r="A4" s="129"/>
      <c r="B4" s="131"/>
      <c r="C4" s="131"/>
      <c r="D4" s="131"/>
      <c r="E4" s="131"/>
      <c r="F4" s="131"/>
      <c r="G4" s="131"/>
      <c r="H4" s="79"/>
    </row>
    <row r="5" spans="1:15" hidden="1" x14ac:dyDescent="0.2">
      <c r="A5" s="129"/>
      <c r="B5" s="131"/>
      <c r="C5" s="131"/>
      <c r="D5" s="131"/>
      <c r="E5" s="131"/>
      <c r="F5" s="131"/>
      <c r="G5" s="131"/>
      <c r="H5" s="79"/>
    </row>
    <row r="6" spans="1:15" hidden="1" x14ac:dyDescent="0.2">
      <c r="A6" s="129"/>
      <c r="B6" s="131"/>
      <c r="C6" s="131"/>
      <c r="D6" s="131"/>
      <c r="E6" s="131"/>
      <c r="F6" s="131"/>
      <c r="G6" s="131"/>
      <c r="H6" s="79"/>
    </row>
    <row r="7" spans="1:15" hidden="1" x14ac:dyDescent="0.2">
      <c r="A7" s="129"/>
      <c r="B7" s="131"/>
      <c r="C7" s="131"/>
      <c r="D7" s="131"/>
      <c r="E7" s="131"/>
      <c r="F7" s="131"/>
      <c r="G7" s="131"/>
      <c r="H7" s="79"/>
    </row>
    <row r="8" spans="1:15" ht="48" hidden="1" x14ac:dyDescent="0.2">
      <c r="A8" s="203" t="s">
        <v>311</v>
      </c>
      <c r="B8" s="202" t="s">
        <v>325</v>
      </c>
      <c r="C8" s="202" t="s">
        <v>345</v>
      </c>
      <c r="D8" s="202" t="s">
        <v>326</v>
      </c>
      <c r="E8" s="202" t="s">
        <v>327</v>
      </c>
      <c r="F8" s="202" t="s">
        <v>334</v>
      </c>
      <c r="G8" s="202" t="s">
        <v>335</v>
      </c>
    </row>
    <row r="9" spans="1:15" hidden="1" x14ac:dyDescent="0.2">
      <c r="A9" s="204"/>
      <c r="B9" s="204" t="s">
        <v>328</v>
      </c>
      <c r="C9" s="204" t="s">
        <v>329</v>
      </c>
      <c r="D9" s="204" t="s">
        <v>330</v>
      </c>
      <c r="E9" s="204" t="s">
        <v>331</v>
      </c>
      <c r="F9" s="278" t="s">
        <v>336</v>
      </c>
      <c r="G9" s="278" t="s">
        <v>333</v>
      </c>
    </row>
    <row r="10" spans="1:15" hidden="1" x14ac:dyDescent="0.2">
      <c r="A10" s="129"/>
      <c r="B10" s="131"/>
      <c r="C10" s="131"/>
      <c r="D10" s="131"/>
      <c r="E10" s="131"/>
      <c r="F10" s="131"/>
      <c r="G10" s="131"/>
      <c r="H10" s="79"/>
    </row>
    <row r="11" spans="1:15" ht="15" hidden="1" x14ac:dyDescent="0.25">
      <c r="A11" s="83" t="s">
        <v>288</v>
      </c>
      <c r="B11" s="82" t="s" vm="1">
        <v>289</v>
      </c>
      <c r="C11" s="151"/>
      <c r="D11" s="151"/>
      <c r="E11" s="151"/>
      <c r="F11" s="151"/>
      <c r="G11" s="151"/>
      <c r="H11"/>
    </row>
    <row r="12" spans="1:15" ht="15" hidden="1" x14ac:dyDescent="0.25">
      <c r="A12"/>
      <c r="B12" s="151"/>
      <c r="C12" s="151"/>
      <c r="D12" s="151"/>
      <c r="E12" s="151"/>
      <c r="F12" s="151"/>
      <c r="G12" s="151"/>
      <c r="H12"/>
    </row>
    <row r="13" spans="1:15" ht="60" hidden="1" x14ac:dyDescent="0.25">
      <c r="A13" s="115" t="s">
        <v>167</v>
      </c>
      <c r="B13" s="86" t="s">
        <v>280</v>
      </c>
      <c r="C13" s="86" t="s">
        <v>285</v>
      </c>
      <c r="D13" s="86" t="s">
        <v>281</v>
      </c>
      <c r="E13" s="86" t="s">
        <v>282</v>
      </c>
      <c r="F13" s="86" t="s">
        <v>283</v>
      </c>
      <c r="G13" s="86" t="s">
        <v>284</v>
      </c>
      <c r="H13"/>
    </row>
    <row r="14" spans="1:15" ht="15" hidden="1" x14ac:dyDescent="0.25">
      <c r="A14" s="84" t="s">
        <v>168</v>
      </c>
      <c r="B14" s="82">
        <v>5285322.0899999971</v>
      </c>
      <c r="C14" s="82">
        <v>14415988</v>
      </c>
      <c r="D14" s="82">
        <v>14415988</v>
      </c>
      <c r="E14" s="82">
        <v>5432570.9100000001</v>
      </c>
      <c r="F14" s="82">
        <v>102.8</v>
      </c>
      <c r="G14" s="82">
        <v>37.68434678219765</v>
      </c>
      <c r="H14"/>
    </row>
    <row r="15" spans="1:15" ht="15" hidden="1" x14ac:dyDescent="0.25">
      <c r="A15" s="85" t="s">
        <v>158</v>
      </c>
      <c r="B15" s="82">
        <v>5285322.0899999971</v>
      </c>
      <c r="C15" s="82">
        <v>14415988</v>
      </c>
      <c r="D15" s="82">
        <v>14415988</v>
      </c>
      <c r="E15" s="82">
        <v>5432570.9100000001</v>
      </c>
      <c r="F15" s="82">
        <v>102.8</v>
      </c>
      <c r="G15" s="82">
        <v>37.68434678219765</v>
      </c>
      <c r="H15"/>
    </row>
    <row r="16" spans="1:15" ht="15" hidden="1" x14ac:dyDescent="0.25">
      <c r="A16" s="84" t="s">
        <v>287</v>
      </c>
      <c r="B16" s="82">
        <v>5285322.0899999971</v>
      </c>
      <c r="C16" s="82">
        <v>14415988</v>
      </c>
      <c r="D16" s="82">
        <v>14415988</v>
      </c>
      <c r="E16" s="82">
        <v>5432570.9100000001</v>
      </c>
      <c r="F16" s="82">
        <v>102.8</v>
      </c>
      <c r="G16" s="82">
        <v>37.68434678219765</v>
      </c>
      <c r="H16"/>
    </row>
    <row r="17" spans="1:15" ht="15" x14ac:dyDescent="0.25">
      <c r="A17"/>
      <c r="B17" s="151"/>
      <c r="C17" s="151"/>
      <c r="D17" s="151"/>
      <c r="E17" s="151"/>
      <c r="F17" s="151"/>
      <c r="G17" s="151"/>
      <c r="H17"/>
    </row>
    <row r="18" spans="1:15" ht="30" customHeight="1" x14ac:dyDescent="0.2">
      <c r="A18" s="371" t="s">
        <v>351</v>
      </c>
      <c r="B18" s="373" t="s">
        <v>412</v>
      </c>
      <c r="C18" s="130"/>
      <c r="D18" s="373" t="s">
        <v>411</v>
      </c>
      <c r="E18" s="130"/>
      <c r="F18" s="130"/>
      <c r="H18" s="373" t="s">
        <v>363</v>
      </c>
      <c r="I18" s="373"/>
      <c r="J18" s="373" t="s">
        <v>395</v>
      </c>
      <c r="K18" s="373" t="s">
        <v>396</v>
      </c>
      <c r="L18" s="373" t="s">
        <v>411</v>
      </c>
      <c r="M18" s="373" t="s">
        <v>410</v>
      </c>
      <c r="N18" s="373" t="s">
        <v>398</v>
      </c>
      <c r="O18" s="373" t="s">
        <v>408</v>
      </c>
    </row>
    <row r="19" spans="1:15" ht="48" x14ac:dyDescent="0.2">
      <c r="A19" s="372"/>
      <c r="B19" s="373" t="s">
        <v>325</v>
      </c>
      <c r="C19" s="303" t="s">
        <v>345</v>
      </c>
      <c r="D19" s="373"/>
      <c r="E19" s="304" t="s">
        <v>327</v>
      </c>
      <c r="F19" s="202" t="s">
        <v>334</v>
      </c>
      <c r="G19" s="202" t="s">
        <v>335</v>
      </c>
      <c r="H19" s="302" t="s">
        <v>393</v>
      </c>
      <c r="I19" s="302" t="s">
        <v>394</v>
      </c>
      <c r="J19" s="373"/>
      <c r="K19" s="373"/>
      <c r="L19" s="373" t="s">
        <v>362</v>
      </c>
      <c r="M19" s="373"/>
      <c r="N19" s="373"/>
      <c r="O19" s="373"/>
    </row>
    <row r="20" spans="1:15" x14ac:dyDescent="0.2">
      <c r="A20" s="302"/>
      <c r="B20" s="305" t="s">
        <v>328</v>
      </c>
      <c r="C20" s="204" t="s">
        <v>329</v>
      </c>
      <c r="D20" s="305" t="s">
        <v>329</v>
      </c>
      <c r="E20" s="204" t="s">
        <v>331</v>
      </c>
      <c r="F20" s="278" t="s">
        <v>336</v>
      </c>
      <c r="G20" s="278" t="s">
        <v>333</v>
      </c>
      <c r="H20" s="305" t="s">
        <v>330</v>
      </c>
      <c r="I20" s="305" t="s">
        <v>331</v>
      </c>
      <c r="J20" s="305" t="s">
        <v>366</v>
      </c>
      <c r="K20" s="305" t="s">
        <v>400</v>
      </c>
      <c r="L20" s="305" t="s">
        <v>329</v>
      </c>
      <c r="M20" s="305" t="s">
        <v>330</v>
      </c>
      <c r="N20" s="305" t="s">
        <v>331</v>
      </c>
      <c r="O20" s="305" t="s">
        <v>366</v>
      </c>
    </row>
    <row r="21" spans="1:15" ht="15" hidden="1" x14ac:dyDescent="0.25">
      <c r="A21"/>
      <c r="B21"/>
      <c r="C21"/>
      <c r="D21"/>
      <c r="E21"/>
      <c r="F21" s="151"/>
      <c r="G21" s="151"/>
      <c r="H21"/>
      <c r="I21" s="63"/>
      <c r="J21" s="63"/>
      <c r="K21" s="63"/>
      <c r="L21" s="63"/>
      <c r="M21" s="63"/>
      <c r="N21" s="63"/>
    </row>
    <row r="22" spans="1:15" ht="15" hidden="1" x14ac:dyDescent="0.25">
      <c r="A22"/>
      <c r="B22"/>
      <c r="C22"/>
      <c r="D22"/>
      <c r="E22"/>
      <c r="F22" s="151"/>
      <c r="G22" s="151"/>
      <c r="H22"/>
      <c r="I22" s="63"/>
      <c r="J22" s="63"/>
      <c r="K22" s="63"/>
      <c r="L22" s="63"/>
      <c r="M22" s="63"/>
      <c r="N22" s="63"/>
    </row>
    <row r="23" spans="1:15" ht="15" hidden="1" x14ac:dyDescent="0.25">
      <c r="A23" s="115" t="s">
        <v>288</v>
      </c>
      <c r="B23" s="82" t="s" vm="1">
        <v>289</v>
      </c>
      <c r="C23"/>
      <c r="D23"/>
      <c r="E23"/>
      <c r="F23" s="151"/>
      <c r="G23" s="151"/>
      <c r="H23"/>
      <c r="I23" s="63"/>
      <c r="J23" s="63"/>
      <c r="K23" s="63"/>
      <c r="L23" s="63"/>
      <c r="M23" s="63"/>
      <c r="N23" s="63"/>
    </row>
    <row r="24" spans="1:15" ht="15" hidden="1" x14ac:dyDescent="0.25">
      <c r="A24"/>
      <c r="B24"/>
      <c r="C24"/>
      <c r="D24"/>
      <c r="E24"/>
      <c r="F24" s="151"/>
      <c r="G24" s="151"/>
      <c r="H24"/>
      <c r="I24" s="63"/>
      <c r="J24" s="63"/>
      <c r="K24" s="63"/>
      <c r="L24" s="63"/>
      <c r="M24" s="63"/>
      <c r="N24" s="63"/>
    </row>
    <row r="25" spans="1:15" ht="60" hidden="1" x14ac:dyDescent="0.2">
      <c r="A25" s="115" t="s">
        <v>167</v>
      </c>
      <c r="B25" s="82" t="s">
        <v>404</v>
      </c>
      <c r="C25" s="86" t="s">
        <v>285</v>
      </c>
      <c r="D25" s="86" t="s">
        <v>281</v>
      </c>
      <c r="E25" s="86" t="s">
        <v>282</v>
      </c>
      <c r="F25" s="86" t="s">
        <v>283</v>
      </c>
      <c r="G25" s="86" t="s">
        <v>284</v>
      </c>
      <c r="H25" s="82" t="s">
        <v>382</v>
      </c>
      <c r="I25" s="82" t="s">
        <v>383</v>
      </c>
      <c r="J25" s="82" t="s">
        <v>384</v>
      </c>
      <c r="K25" s="82" t="s">
        <v>385</v>
      </c>
      <c r="L25" s="82" t="s">
        <v>386</v>
      </c>
      <c r="M25" s="82" t="s">
        <v>387</v>
      </c>
      <c r="N25" s="82" t="s">
        <v>388</v>
      </c>
      <c r="O25" s="82" t="s">
        <v>409</v>
      </c>
    </row>
    <row r="26" spans="1:15" x14ac:dyDescent="0.2">
      <c r="A26" s="288" t="s">
        <v>168</v>
      </c>
      <c r="B26" s="289">
        <v>11042707.239999998</v>
      </c>
      <c r="C26" s="289">
        <v>14415988</v>
      </c>
      <c r="D26" s="289">
        <v>14415988</v>
      </c>
      <c r="E26" s="289">
        <v>5432570.9100000001</v>
      </c>
      <c r="F26" s="289">
        <v>102.8</v>
      </c>
      <c r="G26" s="289">
        <v>37.68434678219765</v>
      </c>
      <c r="H26" s="289">
        <v>215940</v>
      </c>
      <c r="I26" s="289">
        <v>206050</v>
      </c>
      <c r="J26" s="289"/>
      <c r="K26" s="289"/>
      <c r="L26" s="289">
        <v>14406098</v>
      </c>
      <c r="M26" s="289">
        <v>17870666</v>
      </c>
      <c r="N26" s="289">
        <v>11221542</v>
      </c>
      <c r="O26" s="289">
        <v>11615339</v>
      </c>
    </row>
    <row r="27" spans="1:15" x14ac:dyDescent="0.2">
      <c r="A27" s="85" t="s">
        <v>158</v>
      </c>
      <c r="B27" s="82">
        <v>11042707.239999998</v>
      </c>
      <c r="C27" s="82">
        <v>14415988</v>
      </c>
      <c r="D27" s="82">
        <v>14415988</v>
      </c>
      <c r="E27" s="82">
        <v>5432570.9100000001</v>
      </c>
      <c r="F27" s="82">
        <v>102.8</v>
      </c>
      <c r="G27" s="82">
        <v>37.68434678219765</v>
      </c>
      <c r="H27" s="82">
        <v>215940</v>
      </c>
      <c r="I27" s="82">
        <v>206050</v>
      </c>
      <c r="J27" s="82"/>
      <c r="K27" s="82"/>
      <c r="L27" s="82">
        <v>14406098</v>
      </c>
      <c r="M27" s="82">
        <v>17870666</v>
      </c>
      <c r="N27" s="82">
        <v>11221542</v>
      </c>
      <c r="O27" s="82">
        <v>11615339</v>
      </c>
    </row>
    <row r="28" spans="1:15" x14ac:dyDescent="0.2">
      <c r="A28" s="313" t="s">
        <v>287</v>
      </c>
      <c r="B28" s="312">
        <v>11042707.239999998</v>
      </c>
      <c r="C28" s="312">
        <v>14415988</v>
      </c>
      <c r="D28" s="312">
        <v>14415988</v>
      </c>
      <c r="E28" s="312">
        <v>5432570.9100000001</v>
      </c>
      <c r="F28" s="312">
        <v>102.8</v>
      </c>
      <c r="G28" s="312">
        <v>37.68434678219765</v>
      </c>
      <c r="H28" s="312">
        <v>215940</v>
      </c>
      <c r="I28" s="312">
        <v>206050</v>
      </c>
      <c r="J28" s="312"/>
      <c r="K28" s="312"/>
      <c r="L28" s="312">
        <v>14406098</v>
      </c>
      <c r="M28" s="312">
        <v>17870666</v>
      </c>
      <c r="N28" s="312">
        <v>11221542</v>
      </c>
      <c r="O28" s="312">
        <v>11615339</v>
      </c>
    </row>
    <row r="29" spans="1:15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5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5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5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ht="15" x14ac:dyDescent="0.25">
      <c r="A34"/>
      <c r="B34" s="151"/>
      <c r="C34" s="151"/>
      <c r="D34" s="151"/>
      <c r="E34" s="151"/>
      <c r="F34" s="151"/>
      <c r="G34" s="151"/>
      <c r="H34"/>
    </row>
    <row r="35" spans="1:14" ht="15" x14ac:dyDescent="0.25">
      <c r="A35"/>
      <c r="B35" s="151"/>
      <c r="C35" s="151"/>
      <c r="D35" s="151"/>
      <c r="E35" s="151"/>
      <c r="F35" s="151"/>
      <c r="G35" s="151"/>
      <c r="H35"/>
    </row>
    <row r="36" spans="1:14" ht="15" x14ac:dyDescent="0.25">
      <c r="A36"/>
      <c r="B36" s="151"/>
      <c r="C36" s="151"/>
      <c r="D36" s="151"/>
      <c r="E36" s="151"/>
      <c r="F36" s="151"/>
      <c r="G36" s="151"/>
      <c r="H36"/>
    </row>
    <row r="37" spans="1:14" ht="15" x14ac:dyDescent="0.25">
      <c r="A37"/>
      <c r="B37" s="151"/>
      <c r="C37" s="151"/>
      <c r="D37" s="151"/>
      <c r="E37" s="151"/>
      <c r="F37" s="151"/>
      <c r="G37" s="151"/>
      <c r="H37"/>
    </row>
    <row r="38" spans="1:14" ht="15" x14ac:dyDescent="0.25">
      <c r="A38"/>
      <c r="B38" s="151"/>
      <c r="C38" s="151"/>
      <c r="D38" s="151"/>
      <c r="E38" s="151"/>
      <c r="F38" s="151"/>
      <c r="G38" s="151"/>
      <c r="H38"/>
    </row>
    <row r="39" spans="1:14" ht="15" x14ac:dyDescent="0.25">
      <c r="A39"/>
      <c r="B39" s="151"/>
      <c r="C39" s="151"/>
      <c r="D39" s="151"/>
      <c r="E39" s="151"/>
      <c r="F39" s="151"/>
      <c r="G39" s="151"/>
      <c r="H39"/>
    </row>
    <row r="40" spans="1:14" ht="15" x14ac:dyDescent="0.25">
      <c r="A40"/>
      <c r="B40" s="151"/>
      <c r="C40" s="151"/>
      <c r="D40" s="151"/>
      <c r="E40" s="151"/>
      <c r="F40" s="151"/>
      <c r="G40" s="151"/>
      <c r="H40"/>
    </row>
    <row r="41" spans="1:14" ht="15" x14ac:dyDescent="0.25">
      <c r="A41"/>
      <c r="B41" s="151"/>
      <c r="C41" s="151"/>
      <c r="D41" s="151"/>
      <c r="E41" s="151"/>
      <c r="F41" s="151"/>
      <c r="G41" s="151"/>
      <c r="H41"/>
    </row>
    <row r="42" spans="1:14" ht="15" x14ac:dyDescent="0.25">
      <c r="A42"/>
      <c r="B42" s="151"/>
      <c r="C42" s="151"/>
      <c r="D42" s="151"/>
      <c r="E42" s="151"/>
      <c r="F42" s="151"/>
      <c r="G42" s="151"/>
      <c r="H42"/>
    </row>
    <row r="43" spans="1:14" ht="15" x14ac:dyDescent="0.25">
      <c r="A43"/>
      <c r="B43" s="151"/>
      <c r="C43" s="151"/>
      <c r="D43" s="151"/>
      <c r="E43" s="151"/>
      <c r="F43" s="151"/>
      <c r="G43" s="151"/>
      <c r="H43"/>
    </row>
    <row r="44" spans="1:14" ht="15" x14ac:dyDescent="0.25">
      <c r="A44"/>
      <c r="B44" s="151"/>
      <c r="C44" s="151"/>
      <c r="D44" s="151"/>
      <c r="E44" s="151"/>
      <c r="F44" s="151"/>
      <c r="G44" s="151"/>
      <c r="H44"/>
    </row>
    <row r="45" spans="1:14" ht="15" x14ac:dyDescent="0.25">
      <c r="A45"/>
      <c r="B45" s="151"/>
      <c r="C45" s="151"/>
      <c r="D45" s="151"/>
      <c r="E45" s="151"/>
      <c r="F45" s="151"/>
      <c r="G45" s="151"/>
      <c r="H45"/>
    </row>
    <row r="46" spans="1:14" ht="15" x14ac:dyDescent="0.25">
      <c r="A46"/>
      <c r="B46" s="151"/>
      <c r="C46" s="151"/>
      <c r="D46" s="151"/>
      <c r="E46" s="151"/>
      <c r="F46" s="151"/>
      <c r="G46" s="151"/>
      <c r="H46"/>
    </row>
    <row r="47" spans="1:14" ht="15" x14ac:dyDescent="0.25">
      <c r="A47"/>
      <c r="B47" s="151"/>
      <c r="C47" s="151"/>
      <c r="D47" s="151"/>
      <c r="E47" s="151"/>
      <c r="F47" s="151"/>
      <c r="G47" s="151"/>
      <c r="H47"/>
    </row>
    <row r="48" spans="1:14" ht="15" x14ac:dyDescent="0.25">
      <c r="A48"/>
      <c r="B48" s="151"/>
      <c r="C48" s="151"/>
      <c r="D48" s="151"/>
      <c r="E48" s="151"/>
      <c r="F48" s="151"/>
      <c r="G48" s="151"/>
      <c r="H48"/>
    </row>
    <row r="49" spans="1:8" ht="15" x14ac:dyDescent="0.25">
      <c r="A49"/>
      <c r="B49" s="151"/>
      <c r="C49" s="151"/>
      <c r="D49" s="151"/>
      <c r="E49" s="151"/>
      <c r="F49" s="151"/>
      <c r="G49" s="151"/>
      <c r="H49"/>
    </row>
    <row r="50" spans="1:8" ht="15" x14ac:dyDescent="0.25">
      <c r="A50"/>
      <c r="B50" s="151"/>
      <c r="C50" s="151"/>
      <c r="D50" s="151"/>
      <c r="E50" s="151"/>
      <c r="F50" s="151"/>
      <c r="G50" s="151"/>
      <c r="H50"/>
    </row>
    <row r="51" spans="1:8" ht="15" x14ac:dyDescent="0.25">
      <c r="A51"/>
      <c r="B51" s="151"/>
      <c r="C51" s="151"/>
      <c r="D51" s="151"/>
      <c r="E51" s="151"/>
      <c r="F51" s="151"/>
      <c r="G51" s="151"/>
      <c r="H51"/>
    </row>
    <row r="52" spans="1:8" ht="15" x14ac:dyDescent="0.25">
      <c r="A52"/>
      <c r="B52" s="151"/>
      <c r="C52" s="151"/>
      <c r="D52" s="151"/>
      <c r="E52" s="151"/>
      <c r="F52" s="151"/>
      <c r="G52" s="151"/>
      <c r="H52"/>
    </row>
    <row r="53" spans="1:8" ht="15" x14ac:dyDescent="0.25">
      <c r="A53"/>
      <c r="B53" s="151"/>
      <c r="C53" s="151"/>
      <c r="D53" s="151"/>
      <c r="E53" s="151"/>
      <c r="F53" s="151"/>
      <c r="G53" s="151"/>
      <c r="H53"/>
    </row>
    <row r="54" spans="1:8" ht="15" x14ac:dyDescent="0.25">
      <c r="A54"/>
      <c r="B54" s="151"/>
      <c r="C54" s="151"/>
      <c r="D54" s="151"/>
      <c r="E54" s="151"/>
      <c r="F54" s="151"/>
      <c r="G54" s="151"/>
      <c r="H54"/>
    </row>
    <row r="55" spans="1:8" ht="15" x14ac:dyDescent="0.25">
      <c r="A55"/>
      <c r="B55" s="151"/>
      <c r="C55" s="151"/>
      <c r="D55" s="151"/>
      <c r="E55" s="151"/>
      <c r="F55" s="151"/>
      <c r="G55" s="151"/>
      <c r="H55"/>
    </row>
    <row r="56" spans="1:8" ht="15" x14ac:dyDescent="0.25">
      <c r="A56"/>
      <c r="B56" s="151"/>
      <c r="C56" s="151"/>
      <c r="D56" s="151"/>
      <c r="E56" s="151"/>
      <c r="F56" s="151"/>
      <c r="G56" s="151"/>
      <c r="H56"/>
    </row>
    <row r="57" spans="1:8" ht="15" x14ac:dyDescent="0.25">
      <c r="A57"/>
      <c r="B57" s="151"/>
      <c r="C57" s="151"/>
      <c r="D57" s="151"/>
      <c r="E57" s="151"/>
      <c r="F57" s="151"/>
      <c r="G57" s="151"/>
      <c r="H57"/>
    </row>
    <row r="58" spans="1:8" ht="15" x14ac:dyDescent="0.25">
      <c r="A58"/>
      <c r="B58" s="151"/>
      <c r="C58" s="151"/>
      <c r="D58" s="151"/>
      <c r="E58" s="151"/>
      <c r="F58" s="151"/>
      <c r="G58" s="151"/>
      <c r="H58"/>
    </row>
    <row r="59" spans="1:8" ht="15" x14ac:dyDescent="0.25">
      <c r="A59"/>
      <c r="B59" s="151"/>
      <c r="C59" s="151"/>
      <c r="D59" s="151"/>
      <c r="E59" s="151"/>
      <c r="F59" s="151"/>
      <c r="G59" s="151"/>
      <c r="H59"/>
    </row>
    <row r="60" spans="1:8" ht="15" x14ac:dyDescent="0.25">
      <c r="A60"/>
      <c r="B60" s="151"/>
      <c r="C60" s="151"/>
      <c r="D60" s="151"/>
      <c r="E60" s="151"/>
      <c r="F60" s="151"/>
      <c r="G60" s="151"/>
      <c r="H60"/>
    </row>
    <row r="61" spans="1:8" ht="15" x14ac:dyDescent="0.25">
      <c r="A61"/>
      <c r="B61" s="151"/>
      <c r="C61" s="151"/>
      <c r="D61" s="151"/>
      <c r="E61" s="151"/>
      <c r="F61" s="151"/>
      <c r="G61" s="151"/>
      <c r="H61"/>
    </row>
    <row r="62" spans="1:8" ht="15" x14ac:dyDescent="0.25">
      <c r="A62"/>
      <c r="B62" s="151"/>
      <c r="C62" s="151"/>
      <c r="D62" s="151"/>
      <c r="E62" s="151"/>
      <c r="F62" s="151"/>
      <c r="G62" s="151"/>
      <c r="H62"/>
    </row>
    <row r="63" spans="1:8" ht="15" x14ac:dyDescent="0.25">
      <c r="A63"/>
      <c r="B63" s="151"/>
      <c r="C63" s="151"/>
      <c r="D63" s="151"/>
      <c r="E63" s="151"/>
      <c r="F63" s="151"/>
      <c r="G63" s="151"/>
      <c r="H63"/>
    </row>
    <row r="64" spans="1:8" ht="15" x14ac:dyDescent="0.25">
      <c r="A64"/>
      <c r="B64" s="151"/>
      <c r="C64" s="151"/>
      <c r="D64" s="151"/>
      <c r="E64" s="151"/>
      <c r="F64" s="151"/>
      <c r="G64" s="151"/>
      <c r="H64"/>
    </row>
    <row r="65" spans="1:8" ht="15" x14ac:dyDescent="0.25">
      <c r="A65"/>
      <c r="B65" s="151"/>
      <c r="C65" s="151"/>
      <c r="D65" s="151"/>
      <c r="E65" s="151"/>
      <c r="F65" s="151"/>
      <c r="G65" s="151"/>
      <c r="H65"/>
    </row>
    <row r="66" spans="1:8" ht="15" x14ac:dyDescent="0.25">
      <c r="A66"/>
      <c r="B66" s="151"/>
      <c r="C66" s="151"/>
      <c r="D66" s="151"/>
      <c r="E66" s="151"/>
      <c r="F66" s="151"/>
      <c r="G66" s="151"/>
      <c r="H66"/>
    </row>
    <row r="67" spans="1:8" ht="15" x14ac:dyDescent="0.25">
      <c r="A67"/>
      <c r="B67" s="151"/>
      <c r="C67" s="151"/>
      <c r="D67" s="151"/>
      <c r="E67" s="151"/>
      <c r="F67" s="151"/>
      <c r="G67" s="151"/>
      <c r="H67"/>
    </row>
    <row r="68" spans="1:8" ht="15" x14ac:dyDescent="0.25">
      <c r="A68"/>
      <c r="B68" s="151"/>
      <c r="C68" s="151"/>
      <c r="D68" s="151"/>
      <c r="E68" s="151"/>
      <c r="F68" s="151"/>
      <c r="G68" s="151"/>
      <c r="H68"/>
    </row>
    <row r="69" spans="1:8" ht="15" x14ac:dyDescent="0.25">
      <c r="A69"/>
      <c r="B69" s="151"/>
      <c r="C69" s="151"/>
      <c r="D69" s="151"/>
      <c r="E69" s="151"/>
      <c r="F69" s="151"/>
      <c r="G69" s="151"/>
      <c r="H69"/>
    </row>
    <row r="70" spans="1:8" ht="15" x14ac:dyDescent="0.25">
      <c r="A70"/>
      <c r="B70" s="151"/>
      <c r="C70" s="151"/>
      <c r="D70" s="151"/>
      <c r="E70" s="151"/>
      <c r="F70" s="151"/>
      <c r="G70" s="151"/>
      <c r="H70"/>
    </row>
    <row r="71" spans="1:8" ht="15" x14ac:dyDescent="0.25">
      <c r="A71"/>
      <c r="B71" s="151"/>
      <c r="C71" s="151"/>
      <c r="D71" s="151"/>
      <c r="E71" s="151"/>
      <c r="F71" s="151"/>
      <c r="G71" s="151"/>
      <c r="H71"/>
    </row>
    <row r="72" spans="1:8" ht="15" x14ac:dyDescent="0.25">
      <c r="A72"/>
      <c r="B72" s="151"/>
      <c r="C72" s="151"/>
      <c r="D72" s="151"/>
      <c r="E72" s="151"/>
      <c r="F72" s="151"/>
      <c r="G72" s="151"/>
      <c r="H72"/>
    </row>
    <row r="73" spans="1:8" ht="15" x14ac:dyDescent="0.25">
      <c r="A73"/>
      <c r="B73" s="151"/>
      <c r="C73" s="151"/>
      <c r="D73" s="151"/>
      <c r="E73" s="151"/>
      <c r="F73" s="151"/>
      <c r="G73" s="151"/>
      <c r="H73"/>
    </row>
    <row r="74" spans="1:8" ht="15" x14ac:dyDescent="0.25">
      <c r="A74"/>
      <c r="B74" s="151"/>
      <c r="C74" s="151"/>
      <c r="D74" s="151"/>
      <c r="E74" s="151"/>
      <c r="F74" s="151"/>
      <c r="G74" s="151"/>
      <c r="H74"/>
    </row>
    <row r="75" spans="1:8" ht="15" x14ac:dyDescent="0.25">
      <c r="A75"/>
      <c r="B75" s="151"/>
      <c r="C75" s="151"/>
      <c r="D75" s="151"/>
      <c r="E75" s="151"/>
      <c r="F75" s="151"/>
      <c r="G75" s="151"/>
      <c r="H75"/>
    </row>
    <row r="76" spans="1:8" ht="15" x14ac:dyDescent="0.25">
      <c r="A76"/>
      <c r="B76" s="151"/>
      <c r="C76" s="151"/>
      <c r="D76" s="151"/>
      <c r="E76" s="151"/>
      <c r="F76" s="151"/>
      <c r="G76" s="151"/>
      <c r="H76"/>
    </row>
    <row r="77" spans="1:8" ht="15" x14ac:dyDescent="0.25">
      <c r="A77"/>
      <c r="B77" s="151"/>
      <c r="C77" s="151"/>
      <c r="D77" s="151"/>
      <c r="E77" s="151"/>
      <c r="F77" s="151"/>
      <c r="G77" s="151"/>
      <c r="H77"/>
    </row>
    <row r="78" spans="1:8" ht="15" x14ac:dyDescent="0.25">
      <c r="A78"/>
      <c r="B78" s="151"/>
      <c r="C78" s="151"/>
      <c r="D78" s="151"/>
      <c r="E78" s="151"/>
      <c r="F78" s="151"/>
      <c r="G78" s="151"/>
      <c r="H78"/>
    </row>
    <row r="79" spans="1:8" ht="15" x14ac:dyDescent="0.25">
      <c r="A79"/>
      <c r="B79" s="151"/>
      <c r="C79" s="151"/>
      <c r="D79" s="151"/>
      <c r="E79" s="151"/>
      <c r="F79" s="151"/>
      <c r="G79" s="151"/>
      <c r="H79"/>
    </row>
    <row r="80" spans="1:8" ht="15" x14ac:dyDescent="0.25">
      <c r="A80"/>
      <c r="B80" s="151"/>
      <c r="C80" s="151"/>
      <c r="D80" s="151"/>
      <c r="E80" s="151"/>
      <c r="F80" s="151"/>
      <c r="G80" s="151"/>
      <c r="H80"/>
    </row>
  </sheetData>
  <sheetProtection sheet="1" objects="1" scenarios="1" selectLockedCells="1" selectUnlockedCells="1"/>
  <mergeCells count="12">
    <mergeCell ref="A3:O3"/>
    <mergeCell ref="A1:O1"/>
    <mergeCell ref="O18:O19"/>
    <mergeCell ref="M18:M19"/>
    <mergeCell ref="N18:N19"/>
    <mergeCell ref="A18:A19"/>
    <mergeCell ref="D18:D19"/>
    <mergeCell ref="H18:I18"/>
    <mergeCell ref="J18:J19"/>
    <mergeCell ref="K18:K19"/>
    <mergeCell ref="L18:L19"/>
    <mergeCell ref="B18:B19"/>
  </mergeCells>
  <pageMargins left="0.70866141732283472" right="0.70866141732283472" top="0.74803149606299213" bottom="0.74803149606299213" header="0.31496062992125984" footer="0.31496062992125984"/>
  <pageSetup paperSize="9" scale="78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O60"/>
  <sheetViews>
    <sheetView showGridLines="0" zoomScaleNormal="100" workbookViewId="0">
      <selection activeCell="B17" sqref="B17"/>
    </sheetView>
  </sheetViews>
  <sheetFormatPr defaultColWidth="8.85546875" defaultRowHeight="15" x14ac:dyDescent="0.25"/>
  <cols>
    <col min="1" max="1" width="77.85546875" style="116" bestFit="1" customWidth="1"/>
    <col min="2" max="2" width="13.7109375" style="185" customWidth="1"/>
    <col min="3" max="3" width="9.85546875" style="185" hidden="1" customWidth="1"/>
    <col min="4" max="4" width="14.7109375" style="185" customWidth="1"/>
    <col min="5" max="5" width="7.85546875" style="185" hidden="1" customWidth="1"/>
    <col min="6" max="6" width="8.85546875" style="185" hidden="1" customWidth="1"/>
    <col min="7" max="7" width="12" style="116" hidden="1" customWidth="1"/>
    <col min="8" max="8" width="12.5703125" style="116" hidden="1" customWidth="1"/>
    <col min="9" max="12" width="0" style="116" hidden="1" customWidth="1"/>
    <col min="13" max="13" width="11.5703125" style="116" customWidth="1"/>
    <col min="14" max="15" width="10.7109375" style="116" customWidth="1"/>
    <col min="16" max="16384" width="8.85546875" style="116"/>
  </cols>
  <sheetData>
    <row r="1" spans="1:15" s="63" customFormat="1" ht="12" x14ac:dyDescent="0.2">
      <c r="A1" s="377" t="s">
        <v>352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</row>
    <row r="2" spans="1:15" x14ac:dyDescent="0.25">
      <c r="A2" s="129"/>
      <c r="B2" s="131"/>
      <c r="C2" s="131"/>
      <c r="D2" s="131"/>
      <c r="E2" s="131"/>
      <c r="F2" s="131"/>
      <c r="G2" s="79"/>
      <c r="H2" s="79"/>
    </row>
    <row r="3" spans="1:15" x14ac:dyDescent="0.25">
      <c r="A3" s="377" t="s">
        <v>308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</row>
    <row r="4" spans="1:15" x14ac:dyDescent="0.25">
      <c r="A4" s="61"/>
      <c r="B4" s="82"/>
      <c r="C4" s="82"/>
      <c r="D4" s="82"/>
      <c r="E4" s="82"/>
      <c r="F4" s="81"/>
      <c r="G4" s="61"/>
      <c r="H4" s="61"/>
    </row>
    <row r="5" spans="1:15" ht="33" customHeight="1" x14ac:dyDescent="0.25">
      <c r="A5" s="371" t="s">
        <v>351</v>
      </c>
      <c r="B5" s="373" t="s">
        <v>412</v>
      </c>
      <c r="C5" s="130"/>
      <c r="D5" s="373" t="s">
        <v>411</v>
      </c>
      <c r="E5" s="130"/>
      <c r="F5" s="130"/>
      <c r="G5" s="81"/>
      <c r="H5" s="373" t="s">
        <v>363</v>
      </c>
      <c r="I5" s="373"/>
      <c r="J5" s="373" t="s">
        <v>395</v>
      </c>
      <c r="K5" s="373" t="s">
        <v>396</v>
      </c>
      <c r="L5" s="373" t="s">
        <v>397</v>
      </c>
      <c r="M5" s="373" t="s">
        <v>410</v>
      </c>
      <c r="N5" s="373" t="s">
        <v>398</v>
      </c>
      <c r="O5" s="373" t="s">
        <v>408</v>
      </c>
    </row>
    <row r="6" spans="1:15" ht="60" x14ac:dyDescent="0.25">
      <c r="A6" s="372"/>
      <c r="B6" s="373" t="s">
        <v>325</v>
      </c>
      <c r="C6" s="303" t="s">
        <v>345</v>
      </c>
      <c r="D6" s="373"/>
      <c r="E6" s="304" t="s">
        <v>327</v>
      </c>
      <c r="F6" s="202" t="s">
        <v>334</v>
      </c>
      <c r="G6" s="202" t="s">
        <v>335</v>
      </c>
      <c r="H6" s="302" t="s">
        <v>393</v>
      </c>
      <c r="I6" s="302" t="s">
        <v>394</v>
      </c>
      <c r="J6" s="373"/>
      <c r="K6" s="373"/>
      <c r="L6" s="373" t="s">
        <v>362</v>
      </c>
      <c r="M6" s="373"/>
      <c r="N6" s="373"/>
      <c r="O6" s="373"/>
    </row>
    <row r="7" spans="1:15" x14ac:dyDescent="0.25">
      <c r="A7" s="302"/>
      <c r="B7" s="305" t="s">
        <v>328</v>
      </c>
      <c r="C7" s="204" t="s">
        <v>329</v>
      </c>
      <c r="D7" s="305" t="s">
        <v>329</v>
      </c>
      <c r="E7" s="204" t="s">
        <v>331</v>
      </c>
      <c r="F7" s="278" t="s">
        <v>336</v>
      </c>
      <c r="G7" s="278" t="s">
        <v>333</v>
      </c>
      <c r="H7" s="305" t="s">
        <v>330</v>
      </c>
      <c r="I7" s="305" t="s">
        <v>331</v>
      </c>
      <c r="J7" s="305" t="s">
        <v>366</v>
      </c>
      <c r="K7" s="305" t="s">
        <v>400</v>
      </c>
      <c r="L7" s="305" t="s">
        <v>401</v>
      </c>
      <c r="M7" s="305" t="s">
        <v>330</v>
      </c>
      <c r="N7" s="305" t="s">
        <v>331</v>
      </c>
      <c r="O7" s="305" t="s">
        <v>366</v>
      </c>
    </row>
    <row r="8" spans="1:15" hidden="1" x14ac:dyDescent="0.25">
      <c r="A8" s="61"/>
      <c r="B8" s="61"/>
      <c r="C8" s="61"/>
      <c r="D8" s="61"/>
      <c r="E8" s="61"/>
      <c r="F8" s="81"/>
      <c r="G8" s="81"/>
      <c r="H8" s="61"/>
      <c r="I8" s="61"/>
      <c r="J8" s="61"/>
      <c r="K8" s="61"/>
      <c r="L8" s="61"/>
      <c r="M8" s="61"/>
      <c r="N8" s="61"/>
    </row>
    <row r="9" spans="1:15" hidden="1" x14ac:dyDescent="0.25">
      <c r="A9" s="61"/>
      <c r="B9" s="61"/>
      <c r="C9" s="61"/>
      <c r="D9" s="61"/>
      <c r="E9" s="61"/>
      <c r="F9" s="81"/>
      <c r="G9" s="81"/>
      <c r="H9" s="61"/>
      <c r="I9" s="61"/>
      <c r="J9" s="61"/>
      <c r="K9" s="61"/>
      <c r="L9" s="61"/>
      <c r="M9" s="61"/>
      <c r="N9" s="61"/>
    </row>
    <row r="10" spans="1:15" hidden="1" x14ac:dyDescent="0.25">
      <c r="A10" s="61"/>
      <c r="B10" s="61"/>
      <c r="C10" s="61"/>
      <c r="D10" s="61"/>
      <c r="E10" s="61"/>
      <c r="F10" s="81"/>
      <c r="G10" s="81"/>
      <c r="H10" s="61"/>
      <c r="I10" s="61"/>
      <c r="J10" s="61"/>
      <c r="K10" s="61"/>
      <c r="L10" s="61"/>
      <c r="M10" s="61"/>
      <c r="N10" s="61"/>
    </row>
    <row r="11" spans="1:15" ht="72.75" hidden="1" x14ac:dyDescent="0.25">
      <c r="A11" s="120" t="s">
        <v>311</v>
      </c>
      <c r="B11" s="121" t="s">
        <v>399</v>
      </c>
      <c r="C11" s="121" t="s">
        <v>267</v>
      </c>
      <c r="D11" s="306" t="s">
        <v>268</v>
      </c>
      <c r="E11" s="121" t="s">
        <v>304</v>
      </c>
      <c r="F11" s="283" t="s">
        <v>269</v>
      </c>
      <c r="G11" s="283" t="s">
        <v>270</v>
      </c>
      <c r="H11" s="121" t="s">
        <v>359</v>
      </c>
      <c r="I11" s="121" t="s">
        <v>360</v>
      </c>
      <c r="J11" s="121" t="s">
        <v>361</v>
      </c>
      <c r="K11" s="121" t="s">
        <v>358</v>
      </c>
      <c r="L11" s="121" t="s">
        <v>362</v>
      </c>
      <c r="M11" s="121" t="s">
        <v>364</v>
      </c>
      <c r="N11" s="121" t="s">
        <v>365</v>
      </c>
      <c r="O11" s="121" t="s">
        <v>405</v>
      </c>
    </row>
    <row r="12" spans="1:15" x14ac:dyDescent="0.25">
      <c r="A12" s="122" t="s">
        <v>342</v>
      </c>
      <c r="B12" s="123">
        <v>0</v>
      </c>
      <c r="C12" s="123">
        <v>0</v>
      </c>
      <c r="D12" s="123">
        <v>0</v>
      </c>
      <c r="E12" s="123">
        <v>0</v>
      </c>
      <c r="F12" s="123"/>
      <c r="G12" s="123"/>
      <c r="H12" s="123">
        <v>0</v>
      </c>
      <c r="I12" s="123">
        <v>0</v>
      </c>
      <c r="J12" s="123">
        <v>0</v>
      </c>
      <c r="K12" s="123">
        <v>0</v>
      </c>
      <c r="L12" s="123">
        <v>0</v>
      </c>
      <c r="M12" s="123">
        <v>0</v>
      </c>
      <c r="N12" s="123">
        <v>0</v>
      </c>
      <c r="O12" s="123">
        <v>0</v>
      </c>
    </row>
    <row r="13" spans="1:15" x14ac:dyDescent="0.25">
      <c r="A13" s="61"/>
      <c r="B13" s="61"/>
      <c r="C13" s="61"/>
      <c r="D13" s="61"/>
      <c r="E13" s="61"/>
      <c r="F13" s="81"/>
      <c r="G13" s="81"/>
      <c r="H13" s="138"/>
      <c r="I13" s="61"/>
      <c r="J13" s="61"/>
      <c r="K13" s="61"/>
      <c r="L13" s="61"/>
      <c r="M13" s="61"/>
      <c r="N13" s="61"/>
    </row>
    <row r="14" spans="1:15" x14ac:dyDescent="0.25">
      <c r="A14" s="61"/>
      <c r="B14" s="61"/>
      <c r="C14" s="61"/>
      <c r="D14" s="61"/>
      <c r="E14" s="61"/>
      <c r="F14" s="81"/>
      <c r="G14" s="81"/>
      <c r="H14" s="138"/>
      <c r="I14" s="61"/>
      <c r="J14" s="61"/>
      <c r="K14" s="61"/>
      <c r="L14" s="61"/>
      <c r="M14" s="61"/>
      <c r="N14" s="61"/>
    </row>
    <row r="15" spans="1:15" ht="30.6" customHeight="1" x14ac:dyDescent="0.25">
      <c r="A15" s="371" t="s">
        <v>351</v>
      </c>
      <c r="B15" s="373" t="s">
        <v>412</v>
      </c>
      <c r="C15" s="130"/>
      <c r="D15" s="373" t="s">
        <v>414</v>
      </c>
      <c r="E15" s="130"/>
      <c r="F15" s="130"/>
      <c r="G15" s="81"/>
      <c r="H15" s="373" t="s">
        <v>363</v>
      </c>
      <c r="I15" s="373"/>
      <c r="J15" s="373" t="s">
        <v>395</v>
      </c>
      <c r="K15" s="373" t="s">
        <v>396</v>
      </c>
      <c r="L15" s="373" t="s">
        <v>397</v>
      </c>
      <c r="M15" s="373" t="s">
        <v>410</v>
      </c>
      <c r="N15" s="373" t="s">
        <v>398</v>
      </c>
      <c r="O15" s="373" t="s">
        <v>408</v>
      </c>
    </row>
    <row r="16" spans="1:15" ht="60" x14ac:dyDescent="0.25">
      <c r="A16" s="372"/>
      <c r="B16" s="373" t="s">
        <v>325</v>
      </c>
      <c r="C16" s="303" t="s">
        <v>345</v>
      </c>
      <c r="D16" s="373"/>
      <c r="E16" s="304" t="s">
        <v>327</v>
      </c>
      <c r="F16" s="202" t="s">
        <v>334</v>
      </c>
      <c r="G16" s="202" t="s">
        <v>335</v>
      </c>
      <c r="H16" s="302" t="s">
        <v>393</v>
      </c>
      <c r="I16" s="302" t="s">
        <v>394</v>
      </c>
      <c r="J16" s="373"/>
      <c r="K16" s="373"/>
      <c r="L16" s="373" t="s">
        <v>362</v>
      </c>
      <c r="M16" s="373"/>
      <c r="N16" s="373"/>
      <c r="O16" s="373"/>
    </row>
    <row r="17" spans="1:15" x14ac:dyDescent="0.25">
      <c r="A17" s="302"/>
      <c r="B17" s="305" t="s">
        <v>328</v>
      </c>
      <c r="C17" s="204" t="s">
        <v>329</v>
      </c>
      <c r="D17" s="305" t="s">
        <v>329</v>
      </c>
      <c r="E17" s="204" t="s">
        <v>331</v>
      </c>
      <c r="F17" s="278" t="s">
        <v>336</v>
      </c>
      <c r="G17" s="278" t="s">
        <v>333</v>
      </c>
      <c r="H17" s="305" t="s">
        <v>330</v>
      </c>
      <c r="I17" s="305" t="s">
        <v>331</v>
      </c>
      <c r="J17" s="305" t="s">
        <v>366</v>
      </c>
      <c r="K17" s="305" t="s">
        <v>400</v>
      </c>
      <c r="L17" s="305" t="s">
        <v>401</v>
      </c>
      <c r="M17" s="305" t="s">
        <v>330</v>
      </c>
      <c r="N17" s="305" t="s">
        <v>331</v>
      </c>
      <c r="O17" s="305" t="s">
        <v>366</v>
      </c>
    </row>
    <row r="18" spans="1:15" ht="72.75" hidden="1" x14ac:dyDescent="0.25">
      <c r="A18" s="120" t="s">
        <v>115</v>
      </c>
      <c r="B18" s="121" t="s">
        <v>399</v>
      </c>
      <c r="C18" s="121" t="s">
        <v>267</v>
      </c>
      <c r="D18" s="306" t="s">
        <v>268</v>
      </c>
      <c r="E18" s="121" t="s">
        <v>304</v>
      </c>
      <c r="F18" s="283" t="s">
        <v>269</v>
      </c>
      <c r="G18" s="283" t="s">
        <v>270</v>
      </c>
      <c r="H18" s="121" t="s">
        <v>359</v>
      </c>
      <c r="I18" s="121" t="s">
        <v>360</v>
      </c>
      <c r="J18" s="121" t="s">
        <v>361</v>
      </c>
      <c r="K18" s="121" t="s">
        <v>358</v>
      </c>
      <c r="L18" s="121" t="s">
        <v>362</v>
      </c>
      <c r="M18" s="121" t="s">
        <v>364</v>
      </c>
      <c r="N18" s="121" t="s">
        <v>365</v>
      </c>
      <c r="O18" s="121" t="s">
        <v>405</v>
      </c>
    </row>
    <row r="19" spans="1:15" x14ac:dyDescent="0.25">
      <c r="A19" s="122" t="s">
        <v>343</v>
      </c>
      <c r="B19" s="123">
        <v>0</v>
      </c>
      <c r="C19" s="123">
        <v>0</v>
      </c>
      <c r="D19" s="123">
        <v>0</v>
      </c>
      <c r="E19" s="123">
        <v>0</v>
      </c>
      <c r="F19" s="123"/>
      <c r="G19" s="123"/>
      <c r="H19" s="123">
        <v>0</v>
      </c>
      <c r="I19" s="123">
        <v>0</v>
      </c>
      <c r="J19" s="123">
        <v>0</v>
      </c>
      <c r="K19" s="123">
        <v>0</v>
      </c>
      <c r="L19" s="123">
        <v>0</v>
      </c>
      <c r="M19" s="123">
        <v>0</v>
      </c>
      <c r="N19" s="123">
        <v>0</v>
      </c>
      <c r="O19" s="123">
        <v>0</v>
      </c>
    </row>
    <row r="20" spans="1: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</sheetData>
  <sheetProtection sheet="1" objects="1" scenarios="1" selectLockedCells="1" selectUnlockedCells="1"/>
  <mergeCells count="22">
    <mergeCell ref="M5:M6"/>
    <mergeCell ref="N5:N6"/>
    <mergeCell ref="M15:M16"/>
    <mergeCell ref="N15:N16"/>
    <mergeCell ref="O5:O6"/>
    <mergeCell ref="O15:O16"/>
    <mergeCell ref="B5:B6"/>
    <mergeCell ref="B15:B16"/>
    <mergeCell ref="A1:N1"/>
    <mergeCell ref="A3:N3"/>
    <mergeCell ref="A15:A16"/>
    <mergeCell ref="D15:D16"/>
    <mergeCell ref="H15:I15"/>
    <mergeCell ref="J15:J16"/>
    <mergeCell ref="K15:K16"/>
    <mergeCell ref="L15:L16"/>
    <mergeCell ref="A5:A6"/>
    <mergeCell ref="D5:D6"/>
    <mergeCell ref="H5:I5"/>
    <mergeCell ref="J5:J6"/>
    <mergeCell ref="K5:K6"/>
    <mergeCell ref="L5:L6"/>
  </mergeCells>
  <pageMargins left="0.7" right="0.7" top="0.75" bottom="0.75" header="0.3" footer="0.3"/>
  <pageSetup paperSize="9" scale="61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H24"/>
  <sheetViews>
    <sheetView showGridLines="0" zoomScaleNormal="100" zoomScaleSheetLayoutView="100" workbookViewId="0">
      <selection activeCell="A2" sqref="A2"/>
    </sheetView>
  </sheetViews>
  <sheetFormatPr defaultColWidth="8.85546875" defaultRowHeight="15" x14ac:dyDescent="0.25"/>
  <cols>
    <col min="1" max="1" width="14.140625" style="116" bestFit="1" customWidth="1"/>
    <col min="2" max="2" width="11" style="116" bestFit="1" customWidth="1"/>
    <col min="3" max="3" width="7" style="116" bestFit="1" customWidth="1"/>
    <col min="4" max="4" width="7.85546875" style="116" bestFit="1" customWidth="1"/>
    <col min="5" max="5" width="11.140625" style="116" bestFit="1" customWidth="1"/>
    <col min="6" max="6" width="7.85546875" style="116" bestFit="1" customWidth="1"/>
    <col min="7" max="7" width="12.5703125" style="116" bestFit="1" customWidth="1"/>
    <col min="8" max="8" width="15.5703125" style="116" bestFit="1" customWidth="1"/>
    <col min="9" max="16384" width="8.85546875" style="116"/>
  </cols>
  <sheetData>
    <row r="1" spans="1:8" s="63" customFormat="1" ht="12" x14ac:dyDescent="0.2">
      <c r="A1" s="129" t="s">
        <v>352</v>
      </c>
      <c r="B1" s="129"/>
      <c r="C1" s="129"/>
      <c r="D1" s="129"/>
      <c r="E1" s="129"/>
      <c r="F1" s="79"/>
      <c r="G1" s="79"/>
      <c r="H1" s="79"/>
    </row>
    <row r="2" spans="1:8" x14ac:dyDescent="0.25">
      <c r="A2" s="129"/>
      <c r="B2" s="79"/>
      <c r="C2" s="131"/>
      <c r="D2" s="131"/>
      <c r="E2" s="131"/>
      <c r="F2" s="131"/>
      <c r="G2" s="79"/>
      <c r="H2" s="79"/>
    </row>
    <row r="3" spans="1:8" x14ac:dyDescent="0.25">
      <c r="A3" s="129" t="s">
        <v>309</v>
      </c>
      <c r="B3" s="79"/>
      <c r="C3" s="131"/>
      <c r="D3" s="131"/>
      <c r="E3" s="131"/>
      <c r="F3" s="131"/>
      <c r="G3" s="79"/>
      <c r="H3" s="79"/>
    </row>
    <row r="4" spans="1:8" x14ac:dyDescent="0.25">
      <c r="A4" s="61"/>
      <c r="B4" s="63"/>
      <c r="C4" s="82"/>
      <c r="D4" s="82"/>
      <c r="E4" s="82"/>
      <c r="F4" s="81"/>
      <c r="G4" s="61"/>
      <c r="H4" s="61"/>
    </row>
    <row r="5" spans="1:8" s="135" customFormat="1" ht="12.75" x14ac:dyDescent="0.2">
      <c r="A5" s="134" t="s">
        <v>310</v>
      </c>
      <c r="B5" s="134"/>
      <c r="C5" s="134"/>
      <c r="D5" s="134"/>
      <c r="E5" s="134"/>
      <c r="F5" s="134"/>
      <c r="G5" s="134"/>
    </row>
    <row r="6" spans="1:8" s="61" customFormat="1" ht="12" x14ac:dyDescent="0.2"/>
    <row r="7" spans="1:8" s="61" customFormat="1" ht="12" x14ac:dyDescent="0.2"/>
    <row r="8" spans="1:8" s="61" customFormat="1" ht="12" x14ac:dyDescent="0.2"/>
    <row r="9" spans="1:8" s="61" customFormat="1" ht="12" x14ac:dyDescent="0.2"/>
    <row r="10" spans="1:8" s="61" customFormat="1" ht="12" x14ac:dyDescent="0.2"/>
    <row r="11" spans="1:8" s="61" customFormat="1" ht="12" x14ac:dyDescent="0.2"/>
    <row r="12" spans="1:8" s="61" customFormat="1" ht="12" x14ac:dyDescent="0.2"/>
    <row r="13" spans="1:8" s="61" customFormat="1" ht="12" x14ac:dyDescent="0.2"/>
    <row r="14" spans="1:8" s="61" customFormat="1" ht="12" x14ac:dyDescent="0.2"/>
    <row r="15" spans="1:8" s="61" customFormat="1" ht="12" x14ac:dyDescent="0.2"/>
    <row r="16" spans="1:8" s="61" customFormat="1" ht="12" x14ac:dyDescent="0.2"/>
    <row r="17" spans="1:8" s="61" customFormat="1" ht="12" x14ac:dyDescent="0.2"/>
    <row r="18" spans="1:8" s="61" customFormat="1" ht="12" x14ac:dyDescent="0.2"/>
    <row r="19" spans="1:8" s="61" customFormat="1" ht="12" x14ac:dyDescent="0.2"/>
    <row r="20" spans="1:8" s="61" customFormat="1" ht="12" x14ac:dyDescent="0.2"/>
    <row r="21" spans="1:8" s="61" customFormat="1" ht="12" x14ac:dyDescent="0.2"/>
    <row r="22" spans="1:8" s="61" customFormat="1" ht="12" x14ac:dyDescent="0.2"/>
    <row r="23" spans="1:8" s="61" customFormat="1" ht="12" x14ac:dyDescent="0.2"/>
    <row r="24" spans="1:8" x14ac:dyDescent="0.25">
      <c r="A24"/>
      <c r="B24"/>
      <c r="C24"/>
      <c r="D24"/>
      <c r="E24"/>
      <c r="F24"/>
      <c r="G24"/>
      <c r="H24"/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">
    <pageSetUpPr fitToPage="1"/>
  </sheetPr>
  <dimension ref="A1:M258"/>
  <sheetViews>
    <sheetView showGridLines="0" zoomScaleNormal="100" zoomScaleSheetLayoutView="70" workbookViewId="0">
      <pane ySplit="10" topLeftCell="A11" activePane="bottomLeft" state="frozen"/>
      <selection pane="bottomLeft" activeCell="M40" sqref="M40"/>
    </sheetView>
  </sheetViews>
  <sheetFormatPr defaultColWidth="8.85546875" defaultRowHeight="12" x14ac:dyDescent="0.2"/>
  <cols>
    <col min="1" max="1" width="60.7109375" style="61" customWidth="1"/>
    <col min="2" max="2" width="13.7109375" style="81" customWidth="1"/>
    <col min="3" max="3" width="14.7109375" style="81" customWidth="1"/>
    <col min="4" max="4" width="13.7109375" style="81" hidden="1" customWidth="1"/>
    <col min="5" max="5" width="15.85546875" style="81" hidden="1" customWidth="1"/>
    <col min="6" max="6" width="9.28515625" style="61" hidden="1" customWidth="1"/>
    <col min="7" max="7" width="9.7109375" style="61" hidden="1" customWidth="1"/>
    <col min="8" max="8" width="8.85546875" style="61" hidden="1" customWidth="1"/>
    <col min="9" max="9" width="10.85546875" style="61" hidden="1" customWidth="1"/>
    <col min="10" max="10" width="14.42578125" style="61" hidden="1" customWidth="1"/>
    <col min="11" max="11" width="13" style="61" customWidth="1"/>
    <col min="12" max="12" width="11.85546875" style="61" bestFit="1" customWidth="1"/>
    <col min="13" max="13" width="12.140625" style="61" customWidth="1"/>
    <col min="14" max="16384" width="8.85546875" style="61"/>
  </cols>
  <sheetData>
    <row r="1" spans="1:13" x14ac:dyDescent="0.2">
      <c r="A1" s="374" t="s">
        <v>422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x14ac:dyDescent="0.2">
      <c r="A2" s="374"/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</row>
    <row r="3" spans="1:13" ht="33" customHeight="1" x14ac:dyDescent="0.2">
      <c r="A3" s="371"/>
      <c r="B3" s="371" t="s">
        <v>412</v>
      </c>
      <c r="C3" s="371" t="s">
        <v>411</v>
      </c>
      <c r="D3" s="130"/>
      <c r="E3" s="130"/>
      <c r="F3" s="379" t="s">
        <v>363</v>
      </c>
      <c r="G3" s="380"/>
      <c r="H3" s="371" t="s">
        <v>395</v>
      </c>
      <c r="I3" s="371" t="s">
        <v>396</v>
      </c>
      <c r="J3" s="371" t="s">
        <v>411</v>
      </c>
      <c r="K3" s="371" t="s">
        <v>410</v>
      </c>
      <c r="L3" s="371" t="s">
        <v>398</v>
      </c>
      <c r="M3" s="373" t="s">
        <v>408</v>
      </c>
    </row>
    <row r="4" spans="1:13" ht="36" x14ac:dyDescent="0.2">
      <c r="A4" s="372"/>
      <c r="B4" s="372"/>
      <c r="C4" s="372"/>
      <c r="D4" s="304" t="s">
        <v>327</v>
      </c>
      <c r="E4" s="202" t="s">
        <v>334</v>
      </c>
      <c r="F4" s="302" t="s">
        <v>393</v>
      </c>
      <c r="G4" s="302" t="s">
        <v>394</v>
      </c>
      <c r="H4" s="372"/>
      <c r="I4" s="372"/>
      <c r="J4" s="372"/>
      <c r="K4" s="372"/>
      <c r="L4" s="372"/>
      <c r="M4" s="373"/>
    </row>
    <row r="5" spans="1:13" x14ac:dyDescent="0.2">
      <c r="A5" s="302"/>
      <c r="B5" s="305" t="s">
        <v>328</v>
      </c>
      <c r="C5" s="305" t="s">
        <v>329</v>
      </c>
      <c r="D5" s="204" t="s">
        <v>331</v>
      </c>
      <c r="E5" s="278" t="s">
        <v>336</v>
      </c>
      <c r="F5" s="305" t="s">
        <v>330</v>
      </c>
      <c r="G5" s="305" t="s">
        <v>331</v>
      </c>
      <c r="H5" s="305" t="s">
        <v>366</v>
      </c>
      <c r="I5" s="305" t="s">
        <v>400</v>
      </c>
      <c r="J5" s="305" t="s">
        <v>329</v>
      </c>
      <c r="K5" s="305" t="s">
        <v>330</v>
      </c>
      <c r="L5" s="305" t="s">
        <v>331</v>
      </c>
      <c r="M5" s="305" t="s">
        <v>366</v>
      </c>
    </row>
    <row r="6" spans="1:13" hidden="1" x14ac:dyDescent="0.2">
      <c r="A6" s="65"/>
      <c r="B6" s="65"/>
      <c r="C6" s="65"/>
      <c r="D6" s="65"/>
      <c r="E6" s="129"/>
    </row>
    <row r="7" spans="1:13" hidden="1" x14ac:dyDescent="0.2">
      <c r="A7" s="64"/>
      <c r="B7" s="130"/>
      <c r="C7" s="130"/>
      <c r="D7" s="130"/>
      <c r="E7" s="130"/>
    </row>
    <row r="8" spans="1:13" ht="15" hidden="1" x14ac:dyDescent="0.25">
      <c r="A8" s="83" t="s">
        <v>288</v>
      </c>
      <c r="B8" s="82" t="s" vm="1">
        <v>289</v>
      </c>
      <c r="C8" s="151"/>
      <c r="D8" s="151"/>
      <c r="E8" s="151"/>
    </row>
    <row r="9" spans="1:13" ht="15" hidden="1" x14ac:dyDescent="0.25">
      <c r="A9"/>
      <c r="B9" s="151"/>
      <c r="C9" s="151"/>
      <c r="D9" s="151"/>
      <c r="E9" s="151"/>
    </row>
    <row r="10" spans="1:13" ht="60" hidden="1" x14ac:dyDescent="0.2">
      <c r="A10" s="333" t="s">
        <v>311</v>
      </c>
      <c r="B10" s="82" t="s">
        <v>404</v>
      </c>
      <c r="C10" s="86" t="s">
        <v>281</v>
      </c>
      <c r="D10" s="86" t="s">
        <v>282</v>
      </c>
      <c r="E10" s="86" t="s">
        <v>284</v>
      </c>
      <c r="F10" s="82" t="s">
        <v>382</v>
      </c>
      <c r="G10" s="82" t="s">
        <v>383</v>
      </c>
      <c r="H10" s="82" t="s">
        <v>384</v>
      </c>
      <c r="I10" s="82" t="s">
        <v>385</v>
      </c>
      <c r="J10" s="82" t="s">
        <v>386</v>
      </c>
      <c r="K10" s="82" t="s">
        <v>387</v>
      </c>
      <c r="L10" s="82" t="s">
        <v>388</v>
      </c>
      <c r="M10" s="82" t="s">
        <v>409</v>
      </c>
    </row>
    <row r="11" spans="1:13" x14ac:dyDescent="0.2">
      <c r="A11" s="167" t="s">
        <v>2</v>
      </c>
      <c r="B11" s="190">
        <v>11042707.239999998</v>
      </c>
      <c r="C11" s="190">
        <v>14415988</v>
      </c>
      <c r="D11" s="190">
        <v>5432570.9100000001</v>
      </c>
      <c r="E11" s="190">
        <v>37.68434678219765</v>
      </c>
      <c r="F11" s="190">
        <v>215940</v>
      </c>
      <c r="G11" s="190">
        <v>206050</v>
      </c>
      <c r="H11" s="190"/>
      <c r="I11" s="190"/>
      <c r="J11" s="190">
        <v>14406098</v>
      </c>
      <c r="K11" s="190">
        <v>17870666</v>
      </c>
      <c r="L11" s="190">
        <v>11221542</v>
      </c>
      <c r="M11" s="190">
        <v>11615339</v>
      </c>
    </row>
    <row r="12" spans="1:13" x14ac:dyDescent="0.2">
      <c r="A12" s="168" t="s">
        <v>3</v>
      </c>
      <c r="B12" s="190">
        <v>11042707.239999998</v>
      </c>
      <c r="C12" s="190">
        <v>14415988</v>
      </c>
      <c r="D12" s="190">
        <v>5432570.9100000001</v>
      </c>
      <c r="E12" s="190">
        <v>37.68434678219765</v>
      </c>
      <c r="F12" s="190">
        <v>215940</v>
      </c>
      <c r="G12" s="190">
        <v>206050</v>
      </c>
      <c r="H12" s="190"/>
      <c r="I12" s="190"/>
      <c r="J12" s="190">
        <v>14406098</v>
      </c>
      <c r="K12" s="190">
        <v>17870666</v>
      </c>
      <c r="L12" s="190">
        <v>11221542</v>
      </c>
      <c r="M12" s="190">
        <v>11615339</v>
      </c>
    </row>
    <row r="13" spans="1:13" x14ac:dyDescent="0.2">
      <c r="A13" s="169" t="s">
        <v>4</v>
      </c>
      <c r="B13" s="190">
        <v>11042707.239999998</v>
      </c>
      <c r="C13" s="190">
        <v>14415988</v>
      </c>
      <c r="D13" s="190">
        <v>5432570.9100000001</v>
      </c>
      <c r="E13" s="190">
        <v>37.68434678219765</v>
      </c>
      <c r="F13" s="190">
        <v>215940</v>
      </c>
      <c r="G13" s="190">
        <v>206050</v>
      </c>
      <c r="H13" s="190"/>
      <c r="I13" s="190"/>
      <c r="J13" s="190">
        <v>14406098</v>
      </c>
      <c r="K13" s="190">
        <v>17870666</v>
      </c>
      <c r="L13" s="190">
        <v>11221542</v>
      </c>
      <c r="M13" s="190">
        <v>11615339</v>
      </c>
    </row>
    <row r="14" spans="1:13" x14ac:dyDescent="0.2">
      <c r="A14" s="170" t="s">
        <v>28</v>
      </c>
      <c r="B14" s="190">
        <v>11042707.239999998</v>
      </c>
      <c r="C14" s="190">
        <v>14415988</v>
      </c>
      <c r="D14" s="190">
        <v>5432570.9100000001</v>
      </c>
      <c r="E14" s="190">
        <v>37.68434678219765</v>
      </c>
      <c r="F14" s="190">
        <v>215940</v>
      </c>
      <c r="G14" s="190">
        <v>206050</v>
      </c>
      <c r="H14" s="190"/>
      <c r="I14" s="190"/>
      <c r="J14" s="190">
        <v>14406098</v>
      </c>
      <c r="K14" s="190">
        <v>17870666</v>
      </c>
      <c r="L14" s="190">
        <v>11221542</v>
      </c>
      <c r="M14" s="190">
        <v>11615339</v>
      </c>
    </row>
    <row r="15" spans="1:13" x14ac:dyDescent="0.2">
      <c r="A15" s="261" t="s">
        <v>150</v>
      </c>
      <c r="B15" s="191">
        <v>9457428.6899999995</v>
      </c>
      <c r="C15" s="191">
        <v>13288679</v>
      </c>
      <c r="D15" s="191">
        <v>5070128.43</v>
      </c>
      <c r="E15" s="191">
        <v>38.153742971743085</v>
      </c>
      <c r="F15" s="191">
        <v>127550</v>
      </c>
      <c r="G15" s="191">
        <v>127550</v>
      </c>
      <c r="H15" s="191"/>
      <c r="I15" s="191"/>
      <c r="J15" s="191">
        <v>13288679</v>
      </c>
      <c r="K15" s="191">
        <v>17870666</v>
      </c>
      <c r="L15" s="191">
        <v>11221542</v>
      </c>
      <c r="M15" s="191">
        <v>11615339</v>
      </c>
    </row>
    <row r="16" spans="1:13" x14ac:dyDescent="0.2">
      <c r="A16" s="334" t="s">
        <v>254</v>
      </c>
      <c r="B16" s="191">
        <v>695697.17999999993</v>
      </c>
      <c r="C16" s="191">
        <v>209102</v>
      </c>
      <c r="D16" s="191">
        <v>4645.3</v>
      </c>
      <c r="E16" s="191">
        <v>2.2215473787912119</v>
      </c>
      <c r="F16" s="191">
        <v>88390</v>
      </c>
      <c r="G16" s="191">
        <v>78500</v>
      </c>
      <c r="H16" s="191"/>
      <c r="I16" s="191"/>
      <c r="J16" s="191">
        <v>199212</v>
      </c>
      <c r="K16" s="191"/>
      <c r="L16" s="191"/>
      <c r="M16" s="191"/>
    </row>
    <row r="17" spans="1:13" x14ac:dyDescent="0.2">
      <c r="A17" s="334" t="s">
        <v>259</v>
      </c>
      <c r="B17" s="191">
        <v>889581.37</v>
      </c>
      <c r="C17" s="191">
        <v>918207</v>
      </c>
      <c r="D17" s="191">
        <v>357797.18</v>
      </c>
      <c r="E17" s="191">
        <v>38.96694100567737</v>
      </c>
      <c r="F17" s="191"/>
      <c r="G17" s="191"/>
      <c r="H17" s="191"/>
      <c r="I17" s="191"/>
      <c r="J17" s="191">
        <v>918207</v>
      </c>
      <c r="K17" s="191"/>
      <c r="L17" s="191"/>
      <c r="M17" s="191"/>
    </row>
    <row r="18" spans="1:13" x14ac:dyDescent="0.2">
      <c r="A18" s="335" t="s">
        <v>287</v>
      </c>
      <c r="B18" s="345">
        <v>11042707.239999998</v>
      </c>
      <c r="C18" s="345">
        <v>14415988</v>
      </c>
      <c r="D18" s="345">
        <v>5432570.9100000001</v>
      </c>
      <c r="E18" s="345">
        <v>37.68434678219765</v>
      </c>
      <c r="F18" s="345">
        <v>215940</v>
      </c>
      <c r="G18" s="345">
        <v>206050</v>
      </c>
      <c r="H18" s="345"/>
      <c r="I18" s="345"/>
      <c r="J18" s="345">
        <v>14406098</v>
      </c>
      <c r="K18" s="345">
        <v>17870666</v>
      </c>
      <c r="L18" s="345">
        <v>11221542</v>
      </c>
      <c r="M18" s="345">
        <v>11615339</v>
      </c>
    </row>
    <row r="19" spans="1:13" x14ac:dyDescent="0.2">
      <c r="A19" s="65"/>
      <c r="B19" s="65"/>
      <c r="C19" s="65"/>
      <c r="D19" s="65"/>
      <c r="E19" s="129"/>
    </row>
    <row r="20" spans="1:13" hidden="1" x14ac:dyDescent="0.2">
      <c r="A20" s="65"/>
      <c r="B20" s="65"/>
      <c r="C20" s="65"/>
      <c r="D20" s="65"/>
      <c r="E20" s="129"/>
    </row>
    <row r="21" spans="1:13" hidden="1" x14ac:dyDescent="0.2">
      <c r="A21" s="65"/>
      <c r="B21" s="65"/>
      <c r="C21" s="65"/>
      <c r="D21" s="65"/>
      <c r="E21" s="129"/>
    </row>
    <row r="22" spans="1:13" hidden="1" x14ac:dyDescent="0.2">
      <c r="A22" s="65"/>
      <c r="B22" s="65"/>
      <c r="C22" s="65"/>
      <c r="D22" s="65"/>
      <c r="E22" s="129"/>
    </row>
    <row r="23" spans="1:13" hidden="1" x14ac:dyDescent="0.2">
      <c r="A23" s="65"/>
      <c r="B23" s="65"/>
      <c r="C23" s="65"/>
      <c r="D23" s="65"/>
      <c r="E23" s="129"/>
    </row>
    <row r="24" spans="1:13" hidden="1" x14ac:dyDescent="0.2">
      <c r="A24" s="65"/>
      <c r="B24" s="65"/>
      <c r="C24" s="65"/>
      <c r="D24" s="65"/>
      <c r="E24" s="129"/>
    </row>
    <row r="25" spans="1:13" hidden="1" x14ac:dyDescent="0.2">
      <c r="A25" s="65"/>
      <c r="B25" s="65"/>
      <c r="C25" s="65"/>
      <c r="D25" s="65"/>
      <c r="E25" s="129"/>
    </row>
    <row r="26" spans="1:13" hidden="1" x14ac:dyDescent="0.2">
      <c r="A26" s="65"/>
      <c r="B26" s="65"/>
      <c r="C26" s="65"/>
      <c r="D26" s="65"/>
      <c r="E26" s="129"/>
    </row>
    <row r="27" spans="1:13" hidden="1" x14ac:dyDescent="0.2">
      <c r="A27" s="65"/>
      <c r="B27" s="65"/>
      <c r="C27" s="65"/>
      <c r="D27" s="65"/>
      <c r="E27" s="129"/>
    </row>
    <row r="28" spans="1:13" ht="31.5" customHeight="1" x14ac:dyDescent="0.2">
      <c r="A28" s="371"/>
      <c r="B28" s="373" t="s">
        <v>412</v>
      </c>
      <c r="C28" s="371" t="s">
        <v>411</v>
      </c>
      <c r="D28" s="130"/>
      <c r="E28" s="130"/>
      <c r="F28" s="379" t="s">
        <v>363</v>
      </c>
      <c r="G28" s="380"/>
      <c r="H28" s="371" t="s">
        <v>395</v>
      </c>
      <c r="I28" s="371" t="s">
        <v>396</v>
      </c>
      <c r="J28" s="371" t="s">
        <v>411</v>
      </c>
      <c r="K28" s="371" t="s">
        <v>410</v>
      </c>
      <c r="L28" s="371" t="s">
        <v>398</v>
      </c>
      <c r="M28" s="373" t="s">
        <v>408</v>
      </c>
    </row>
    <row r="29" spans="1:13" ht="36" x14ac:dyDescent="0.2">
      <c r="A29" s="372"/>
      <c r="B29" s="373" t="s">
        <v>325</v>
      </c>
      <c r="C29" s="372"/>
      <c r="D29" s="304" t="s">
        <v>327</v>
      </c>
      <c r="E29" s="202" t="s">
        <v>334</v>
      </c>
      <c r="F29" s="302" t="s">
        <v>393</v>
      </c>
      <c r="G29" s="302" t="s">
        <v>394</v>
      </c>
      <c r="H29" s="372"/>
      <c r="I29" s="372"/>
      <c r="J29" s="372"/>
      <c r="K29" s="372"/>
      <c r="L29" s="372"/>
      <c r="M29" s="373"/>
    </row>
    <row r="30" spans="1:13" x14ac:dyDescent="0.2">
      <c r="A30" s="302"/>
      <c r="B30" s="305" t="s">
        <v>328</v>
      </c>
      <c r="C30" s="305" t="s">
        <v>329</v>
      </c>
      <c r="D30" s="204" t="s">
        <v>331</v>
      </c>
      <c r="E30" s="278" t="s">
        <v>336</v>
      </c>
      <c r="F30" s="305" t="s">
        <v>330</v>
      </c>
      <c r="G30" s="305" t="s">
        <v>331</v>
      </c>
      <c r="H30" s="305" t="s">
        <v>366</v>
      </c>
      <c r="I30" s="305" t="s">
        <v>400</v>
      </c>
      <c r="J30" s="305" t="s">
        <v>329</v>
      </c>
      <c r="K30" s="305" t="s">
        <v>330</v>
      </c>
      <c r="L30" s="305" t="s">
        <v>331</v>
      </c>
      <c r="M30" s="305" t="s">
        <v>366</v>
      </c>
    </row>
    <row r="31" spans="1:13" ht="15" hidden="1" x14ac:dyDescent="0.25">
      <c r="A31"/>
      <c r="B31"/>
      <c r="C31"/>
      <c r="D31"/>
      <c r="E31" s="151"/>
    </row>
    <row r="32" spans="1:13" ht="15" hidden="1" x14ac:dyDescent="0.25">
      <c r="A32"/>
      <c r="B32"/>
      <c r="C32"/>
      <c r="D32"/>
      <c r="E32" s="151"/>
    </row>
    <row r="33" spans="1:13" ht="15" hidden="1" x14ac:dyDescent="0.25">
      <c r="A33" s="83" t="s">
        <v>288</v>
      </c>
      <c r="B33" s="82" t="s" vm="1">
        <v>289</v>
      </c>
      <c r="C33"/>
      <c r="D33"/>
      <c r="E33" s="151"/>
    </row>
    <row r="34" spans="1:13" ht="15" hidden="1" x14ac:dyDescent="0.25">
      <c r="A34"/>
      <c r="B34"/>
      <c r="C34"/>
      <c r="D34"/>
      <c r="E34" s="151"/>
    </row>
    <row r="35" spans="1:13" ht="60" hidden="1" x14ac:dyDescent="0.2">
      <c r="A35" s="154" t="s">
        <v>311</v>
      </c>
      <c r="B35" s="82" t="s">
        <v>404</v>
      </c>
      <c r="C35" s="156" t="s">
        <v>281</v>
      </c>
      <c r="D35" s="156" t="s">
        <v>282</v>
      </c>
      <c r="E35" s="156" t="s">
        <v>284</v>
      </c>
      <c r="F35" s="82" t="s">
        <v>382</v>
      </c>
      <c r="G35" s="82" t="s">
        <v>383</v>
      </c>
      <c r="H35" s="82" t="s">
        <v>384</v>
      </c>
      <c r="I35" s="82" t="s">
        <v>385</v>
      </c>
      <c r="J35" s="82" t="s">
        <v>386</v>
      </c>
      <c r="K35" s="82" t="s">
        <v>387</v>
      </c>
      <c r="L35" s="82" t="s">
        <v>388</v>
      </c>
      <c r="M35" s="82" t="s">
        <v>409</v>
      </c>
    </row>
    <row r="36" spans="1:13" x14ac:dyDescent="0.2">
      <c r="A36" s="160" t="s">
        <v>2</v>
      </c>
      <c r="B36" s="161">
        <v>11042707.239999998</v>
      </c>
      <c r="C36" s="161">
        <v>14415988</v>
      </c>
      <c r="D36" s="161">
        <v>5432570.9100000001</v>
      </c>
      <c r="E36" s="161">
        <v>37.68434678219765</v>
      </c>
      <c r="F36" s="161">
        <v>215940</v>
      </c>
      <c r="G36" s="161">
        <v>206050</v>
      </c>
      <c r="H36" s="161"/>
      <c r="I36" s="161"/>
      <c r="J36" s="161">
        <v>14406098</v>
      </c>
      <c r="K36" s="161">
        <v>17870666</v>
      </c>
      <c r="L36" s="161">
        <v>11221542</v>
      </c>
      <c r="M36" s="161">
        <v>11615339</v>
      </c>
    </row>
    <row r="37" spans="1:13" x14ac:dyDescent="0.2">
      <c r="A37" s="163" t="s">
        <v>3</v>
      </c>
      <c r="B37" s="161">
        <v>11042707.239999998</v>
      </c>
      <c r="C37" s="161">
        <v>14415988</v>
      </c>
      <c r="D37" s="161">
        <v>5432570.9100000001</v>
      </c>
      <c r="E37" s="161">
        <v>37.68434678219765</v>
      </c>
      <c r="F37" s="161">
        <v>215940</v>
      </c>
      <c r="G37" s="161">
        <v>206050</v>
      </c>
      <c r="H37" s="161"/>
      <c r="I37" s="161"/>
      <c r="J37" s="161">
        <v>14406098</v>
      </c>
      <c r="K37" s="161">
        <v>17870666</v>
      </c>
      <c r="L37" s="161">
        <v>11221542</v>
      </c>
      <c r="M37" s="161">
        <v>11615339</v>
      </c>
    </row>
    <row r="38" spans="1:13" x14ac:dyDescent="0.2">
      <c r="A38" s="164" t="s">
        <v>4</v>
      </c>
      <c r="B38" s="161">
        <v>11042707.239999998</v>
      </c>
      <c r="C38" s="161">
        <v>14415988</v>
      </c>
      <c r="D38" s="161">
        <v>5432570.9100000001</v>
      </c>
      <c r="E38" s="161">
        <v>37.68434678219765</v>
      </c>
      <c r="F38" s="161">
        <v>215940</v>
      </c>
      <c r="G38" s="161">
        <v>206050</v>
      </c>
      <c r="H38" s="161"/>
      <c r="I38" s="161"/>
      <c r="J38" s="161">
        <v>14406098</v>
      </c>
      <c r="K38" s="161">
        <v>17870666</v>
      </c>
      <c r="L38" s="161">
        <v>11221542</v>
      </c>
      <c r="M38" s="161">
        <v>11615339</v>
      </c>
    </row>
    <row r="39" spans="1:13" x14ac:dyDescent="0.2">
      <c r="A39" s="165" t="s">
        <v>28</v>
      </c>
      <c r="B39" s="161">
        <v>11042707.239999998</v>
      </c>
      <c r="C39" s="161">
        <v>14415988</v>
      </c>
      <c r="D39" s="161">
        <v>5432570.9100000001</v>
      </c>
      <c r="E39" s="161">
        <v>37.68434678219765</v>
      </c>
      <c r="F39" s="161">
        <v>215940</v>
      </c>
      <c r="G39" s="161">
        <v>206050</v>
      </c>
      <c r="H39" s="161"/>
      <c r="I39" s="161"/>
      <c r="J39" s="161">
        <v>14406098</v>
      </c>
      <c r="K39" s="161">
        <v>17870666</v>
      </c>
      <c r="L39" s="161">
        <v>11221542</v>
      </c>
      <c r="M39" s="161">
        <v>11615339</v>
      </c>
    </row>
    <row r="40" spans="1:13" x14ac:dyDescent="0.2">
      <c r="A40" s="174" t="s">
        <v>315</v>
      </c>
      <c r="B40" s="177">
        <v>10100923.210000001</v>
      </c>
      <c r="C40" s="177">
        <v>13876519</v>
      </c>
      <c r="D40" s="177">
        <v>5222110.3899999987</v>
      </c>
      <c r="E40" s="177">
        <v>37.632711705291499</v>
      </c>
      <c r="F40" s="177">
        <v>187829</v>
      </c>
      <c r="G40" s="177">
        <v>205500</v>
      </c>
      <c r="H40" s="177"/>
      <c r="I40" s="177"/>
      <c r="J40" s="177">
        <v>13894190</v>
      </c>
      <c r="K40" s="177">
        <v>17456860</v>
      </c>
      <c r="L40" s="177">
        <v>10832157</v>
      </c>
      <c r="M40" s="177">
        <v>10930504</v>
      </c>
    </row>
    <row r="41" spans="1:13" x14ac:dyDescent="0.2">
      <c r="A41" s="195" t="s">
        <v>150</v>
      </c>
      <c r="B41" s="179">
        <v>9211341.8400000017</v>
      </c>
      <c r="C41" s="179">
        <v>12767321</v>
      </c>
      <c r="D41" s="179">
        <v>4859667.9099999992</v>
      </c>
      <c r="E41" s="179">
        <v>38.063333020294543</v>
      </c>
      <c r="F41" s="179">
        <v>117550</v>
      </c>
      <c r="G41" s="179">
        <v>127000</v>
      </c>
      <c r="H41" s="179"/>
      <c r="I41" s="179"/>
      <c r="J41" s="179">
        <v>12776771</v>
      </c>
      <c r="K41" s="179">
        <v>17456860</v>
      </c>
      <c r="L41" s="179">
        <v>10832157</v>
      </c>
      <c r="M41" s="179">
        <v>10930504</v>
      </c>
    </row>
    <row r="42" spans="1:13" x14ac:dyDescent="0.2">
      <c r="A42" s="196" t="s">
        <v>172</v>
      </c>
      <c r="B42" s="158">
        <v>7939362.9299999997</v>
      </c>
      <c r="C42" s="158">
        <v>8519079</v>
      </c>
      <c r="D42" s="158">
        <v>4143432.3</v>
      </c>
      <c r="E42" s="158">
        <v>48.6370921081962</v>
      </c>
      <c r="F42" s="158"/>
      <c r="G42" s="158">
        <v>68000</v>
      </c>
      <c r="H42" s="158"/>
      <c r="I42" s="158"/>
      <c r="J42" s="158">
        <v>8587079</v>
      </c>
      <c r="K42" s="158">
        <v>8842038</v>
      </c>
      <c r="L42" s="158">
        <v>9329407</v>
      </c>
      <c r="M42" s="158">
        <v>9724904</v>
      </c>
    </row>
    <row r="43" spans="1:13" x14ac:dyDescent="0.2">
      <c r="A43" s="136" t="s">
        <v>180</v>
      </c>
      <c r="B43" s="82">
        <v>6651460.0800000001</v>
      </c>
      <c r="C43" s="82">
        <v>7140488</v>
      </c>
      <c r="D43" s="82">
        <v>3445335.25</v>
      </c>
      <c r="E43" s="82">
        <v>48.250697291277575</v>
      </c>
      <c r="F43" s="82"/>
      <c r="G43" s="82"/>
      <c r="H43" s="82"/>
      <c r="I43" s="82"/>
      <c r="J43" s="82">
        <v>7140488</v>
      </c>
      <c r="K43" s="82">
        <v>7409388</v>
      </c>
      <c r="L43" s="82">
        <v>7807557</v>
      </c>
      <c r="M43" s="82">
        <v>8129556</v>
      </c>
    </row>
    <row r="44" spans="1:13" x14ac:dyDescent="0.2">
      <c r="A44" s="198" t="s">
        <v>197</v>
      </c>
      <c r="B44" s="82">
        <v>6625026.1299999999</v>
      </c>
      <c r="C44" s="82">
        <v>7113943</v>
      </c>
      <c r="D44" s="82">
        <v>3432433.36</v>
      </c>
      <c r="E44" s="82">
        <v>48.249379563485398</v>
      </c>
      <c r="F44" s="82"/>
      <c r="G44" s="82"/>
      <c r="H44" s="82"/>
      <c r="I44" s="82"/>
      <c r="J44" s="82">
        <v>7113943</v>
      </c>
      <c r="K44" s="82">
        <v>7379388</v>
      </c>
      <c r="L44" s="82">
        <v>7777557</v>
      </c>
      <c r="M44" s="82">
        <v>8099556</v>
      </c>
    </row>
    <row r="45" spans="1:13" x14ac:dyDescent="0.2">
      <c r="A45" s="198" t="s">
        <v>198</v>
      </c>
      <c r="B45" s="82">
        <v>26433.95</v>
      </c>
      <c r="C45" s="82">
        <v>26545</v>
      </c>
      <c r="D45" s="82">
        <v>12901.89</v>
      </c>
      <c r="E45" s="82">
        <v>48.603842531550193</v>
      </c>
      <c r="F45" s="82"/>
      <c r="G45" s="82"/>
      <c r="H45" s="82"/>
      <c r="I45" s="82"/>
      <c r="J45" s="82">
        <v>26545</v>
      </c>
      <c r="K45" s="82">
        <v>30000</v>
      </c>
      <c r="L45" s="82">
        <v>30000</v>
      </c>
      <c r="M45" s="82">
        <v>30000</v>
      </c>
    </row>
    <row r="46" spans="1:13" x14ac:dyDescent="0.2">
      <c r="A46" s="136" t="s">
        <v>181</v>
      </c>
      <c r="B46" s="82">
        <v>212449.39</v>
      </c>
      <c r="C46" s="82">
        <v>200411</v>
      </c>
      <c r="D46" s="82">
        <v>137411.94</v>
      </c>
      <c r="E46" s="82">
        <v>68.565068783649593</v>
      </c>
      <c r="F46" s="82"/>
      <c r="G46" s="82">
        <v>68000</v>
      </c>
      <c r="H46" s="82"/>
      <c r="I46" s="82"/>
      <c r="J46" s="82">
        <v>268411</v>
      </c>
      <c r="K46" s="82">
        <v>210100</v>
      </c>
      <c r="L46" s="82">
        <v>233600</v>
      </c>
      <c r="M46" s="82">
        <v>253968</v>
      </c>
    </row>
    <row r="47" spans="1:13" x14ac:dyDescent="0.2">
      <c r="A47" s="198" t="s">
        <v>199</v>
      </c>
      <c r="B47" s="82">
        <v>212449.39</v>
      </c>
      <c r="C47" s="82">
        <v>200411</v>
      </c>
      <c r="D47" s="82">
        <v>137411.94</v>
      </c>
      <c r="E47" s="82">
        <v>68.565068783649593</v>
      </c>
      <c r="F47" s="82"/>
      <c r="G47" s="82">
        <v>68000</v>
      </c>
      <c r="H47" s="82"/>
      <c r="I47" s="82"/>
      <c r="J47" s="82">
        <v>268411</v>
      </c>
      <c r="K47" s="82">
        <v>210100</v>
      </c>
      <c r="L47" s="82">
        <v>233600</v>
      </c>
      <c r="M47" s="82">
        <v>253968</v>
      </c>
    </row>
    <row r="48" spans="1:13" x14ac:dyDescent="0.2">
      <c r="A48" s="136" t="s">
        <v>182</v>
      </c>
      <c r="B48" s="82">
        <v>1075453.46</v>
      </c>
      <c r="C48" s="82">
        <v>1178180</v>
      </c>
      <c r="D48" s="82">
        <v>560685.11</v>
      </c>
      <c r="E48" s="82">
        <v>47.589087405999081</v>
      </c>
      <c r="F48" s="82"/>
      <c r="G48" s="82"/>
      <c r="H48" s="82"/>
      <c r="I48" s="82"/>
      <c r="J48" s="82">
        <v>1178180</v>
      </c>
      <c r="K48" s="82">
        <v>1222550</v>
      </c>
      <c r="L48" s="82">
        <v>1288250</v>
      </c>
      <c r="M48" s="82">
        <v>1341380</v>
      </c>
    </row>
    <row r="49" spans="1:13" x14ac:dyDescent="0.2">
      <c r="A49" s="198" t="s">
        <v>200</v>
      </c>
      <c r="B49" s="82">
        <v>1075453.46</v>
      </c>
      <c r="C49" s="82">
        <v>1178180</v>
      </c>
      <c r="D49" s="82">
        <v>560685.11</v>
      </c>
      <c r="E49" s="82">
        <v>47.589087405999081</v>
      </c>
      <c r="F49" s="82"/>
      <c r="G49" s="82"/>
      <c r="H49" s="82"/>
      <c r="I49" s="82"/>
      <c r="J49" s="82">
        <v>1178180</v>
      </c>
      <c r="K49" s="82">
        <v>1222550</v>
      </c>
      <c r="L49" s="82">
        <v>1288250</v>
      </c>
      <c r="M49" s="82">
        <v>1341380</v>
      </c>
    </row>
    <row r="50" spans="1:13" x14ac:dyDescent="0.2">
      <c r="A50" s="196" t="s">
        <v>136</v>
      </c>
      <c r="B50" s="158">
        <v>1020509.8499999999</v>
      </c>
      <c r="C50" s="158">
        <v>1478883</v>
      </c>
      <c r="D50" s="158">
        <v>644379.4099999998</v>
      </c>
      <c r="E50" s="158">
        <v>43.57203443409653</v>
      </c>
      <c r="F50" s="158">
        <v>65000</v>
      </c>
      <c r="G50" s="158">
        <v>44000</v>
      </c>
      <c r="H50" s="158"/>
      <c r="I50" s="158"/>
      <c r="J50" s="158">
        <v>1457883</v>
      </c>
      <c r="K50" s="158">
        <v>1482300</v>
      </c>
      <c r="L50" s="158">
        <v>1239600</v>
      </c>
      <c r="M50" s="158">
        <v>1187750</v>
      </c>
    </row>
    <row r="51" spans="1:13" x14ac:dyDescent="0.2">
      <c r="A51" s="136" t="s">
        <v>183</v>
      </c>
      <c r="B51" s="82">
        <v>247669.30000000002</v>
      </c>
      <c r="C51" s="82">
        <v>390205</v>
      </c>
      <c r="D51" s="82">
        <v>148467.44999999998</v>
      </c>
      <c r="E51" s="82">
        <v>38.04857703002267</v>
      </c>
      <c r="F51" s="82">
        <v>45000</v>
      </c>
      <c r="G51" s="82"/>
      <c r="H51" s="82"/>
      <c r="I51" s="82"/>
      <c r="J51" s="82">
        <v>345205</v>
      </c>
      <c r="K51" s="82">
        <v>370000</v>
      </c>
      <c r="L51" s="82">
        <v>392000</v>
      </c>
      <c r="M51" s="82">
        <v>402000</v>
      </c>
    </row>
    <row r="52" spans="1:13" x14ac:dyDescent="0.2">
      <c r="A52" s="198" t="s">
        <v>243</v>
      </c>
      <c r="B52" s="82">
        <v>59814.19</v>
      </c>
      <c r="C52" s="82">
        <v>119451</v>
      </c>
      <c r="D52" s="82">
        <v>44529.65</v>
      </c>
      <c r="E52" s="82">
        <v>37.278591221505053</v>
      </c>
      <c r="F52" s="82"/>
      <c r="G52" s="82"/>
      <c r="H52" s="82"/>
      <c r="I52" s="82"/>
      <c r="J52" s="82">
        <v>119451</v>
      </c>
      <c r="K52" s="82">
        <v>120000</v>
      </c>
      <c r="L52" s="82">
        <v>120000</v>
      </c>
      <c r="M52" s="82">
        <v>120000</v>
      </c>
    </row>
    <row r="53" spans="1:13" x14ac:dyDescent="0.2">
      <c r="A53" s="198" t="s">
        <v>202</v>
      </c>
      <c r="B53" s="82">
        <v>171874.82</v>
      </c>
      <c r="C53" s="82">
        <v>217665</v>
      </c>
      <c r="D53" s="82">
        <v>92943.75</v>
      </c>
      <c r="E53" s="82">
        <v>42.700365240162633</v>
      </c>
      <c r="F53" s="82">
        <v>30000</v>
      </c>
      <c r="G53" s="82"/>
      <c r="H53" s="82"/>
      <c r="I53" s="82"/>
      <c r="J53" s="82">
        <v>187665</v>
      </c>
      <c r="K53" s="82">
        <v>196000</v>
      </c>
      <c r="L53" s="82">
        <v>218000</v>
      </c>
      <c r="M53" s="82">
        <v>228000</v>
      </c>
    </row>
    <row r="54" spans="1:13" x14ac:dyDescent="0.2">
      <c r="A54" s="198" t="s">
        <v>244</v>
      </c>
      <c r="B54" s="82">
        <v>15980.29</v>
      </c>
      <c r="C54" s="82">
        <v>53089</v>
      </c>
      <c r="D54" s="82">
        <v>10994.05</v>
      </c>
      <c r="E54" s="82">
        <v>20.708715553127767</v>
      </c>
      <c r="F54" s="82">
        <v>15000</v>
      </c>
      <c r="G54" s="82"/>
      <c r="H54" s="82"/>
      <c r="I54" s="82"/>
      <c r="J54" s="82">
        <v>38089</v>
      </c>
      <c r="K54" s="82">
        <v>54000</v>
      </c>
      <c r="L54" s="82">
        <v>54000</v>
      </c>
      <c r="M54" s="82">
        <v>54000</v>
      </c>
    </row>
    <row r="55" spans="1:13" x14ac:dyDescent="0.2">
      <c r="A55" s="136" t="s">
        <v>184</v>
      </c>
      <c r="B55" s="82">
        <v>193255.21</v>
      </c>
      <c r="C55" s="82">
        <v>267570</v>
      </c>
      <c r="D55" s="82">
        <v>121376.65999999999</v>
      </c>
      <c r="E55" s="82">
        <v>45.362581754307278</v>
      </c>
      <c r="F55" s="82">
        <v>20000</v>
      </c>
      <c r="G55" s="82">
        <v>10000</v>
      </c>
      <c r="H55" s="82"/>
      <c r="I55" s="82"/>
      <c r="J55" s="82">
        <v>257570</v>
      </c>
      <c r="K55" s="82">
        <v>276950</v>
      </c>
      <c r="L55" s="82">
        <v>276950</v>
      </c>
      <c r="M55" s="82">
        <v>276950</v>
      </c>
    </row>
    <row r="56" spans="1:13" x14ac:dyDescent="0.2">
      <c r="A56" s="198" t="s">
        <v>245</v>
      </c>
      <c r="B56" s="82">
        <v>40926.81</v>
      </c>
      <c r="C56" s="82">
        <v>63707</v>
      </c>
      <c r="D56" s="82">
        <v>41335.9</v>
      </c>
      <c r="E56" s="82">
        <v>64.884392609917285</v>
      </c>
      <c r="F56" s="82"/>
      <c r="G56" s="82">
        <v>10000</v>
      </c>
      <c r="H56" s="82"/>
      <c r="I56" s="82"/>
      <c r="J56" s="82">
        <v>73707</v>
      </c>
      <c r="K56" s="82">
        <v>73000</v>
      </c>
      <c r="L56" s="82">
        <v>73000</v>
      </c>
      <c r="M56" s="82">
        <v>73000</v>
      </c>
    </row>
    <row r="57" spans="1:13" x14ac:dyDescent="0.2">
      <c r="A57" s="198" t="s">
        <v>246</v>
      </c>
      <c r="B57" s="82">
        <v>140751.39000000001</v>
      </c>
      <c r="C57" s="82">
        <v>189794</v>
      </c>
      <c r="D57" s="82">
        <v>76281.179999999993</v>
      </c>
      <c r="E57" s="82">
        <v>40.191565592168352</v>
      </c>
      <c r="F57" s="82">
        <v>20000</v>
      </c>
      <c r="G57" s="82"/>
      <c r="H57" s="82"/>
      <c r="I57" s="82"/>
      <c r="J57" s="82">
        <v>169794</v>
      </c>
      <c r="K57" s="82">
        <v>190000</v>
      </c>
      <c r="L57" s="82">
        <v>190000</v>
      </c>
      <c r="M57" s="82">
        <v>190000</v>
      </c>
    </row>
    <row r="58" spans="1:13" x14ac:dyDescent="0.2">
      <c r="A58" s="198" t="s">
        <v>208</v>
      </c>
      <c r="B58" s="82">
        <v>426.68</v>
      </c>
      <c r="C58" s="82">
        <v>2455</v>
      </c>
      <c r="D58" s="82">
        <v>121.35</v>
      </c>
      <c r="E58" s="82">
        <v>4.9429735234215881</v>
      </c>
      <c r="F58" s="82"/>
      <c r="G58" s="82"/>
      <c r="H58" s="82"/>
      <c r="I58" s="82"/>
      <c r="J58" s="82">
        <v>2455</v>
      </c>
      <c r="K58" s="82">
        <v>2500</v>
      </c>
      <c r="L58" s="82">
        <v>2500</v>
      </c>
      <c r="M58" s="82">
        <v>2500</v>
      </c>
    </row>
    <row r="59" spans="1:13" x14ac:dyDescent="0.2">
      <c r="A59" s="198" t="s">
        <v>247</v>
      </c>
      <c r="B59" s="82">
        <v>9889.4699999999993</v>
      </c>
      <c r="C59" s="82">
        <v>7963</v>
      </c>
      <c r="D59" s="82">
        <v>2638.23</v>
      </c>
      <c r="E59" s="82">
        <v>33.13110636694713</v>
      </c>
      <c r="F59" s="82"/>
      <c r="G59" s="82"/>
      <c r="H59" s="82"/>
      <c r="I59" s="82"/>
      <c r="J59" s="82">
        <v>7963</v>
      </c>
      <c r="K59" s="82">
        <v>8000</v>
      </c>
      <c r="L59" s="82">
        <v>8000</v>
      </c>
      <c r="M59" s="82">
        <v>8000</v>
      </c>
    </row>
    <row r="60" spans="1:13" x14ac:dyDescent="0.2">
      <c r="A60" s="198" t="s">
        <v>210</v>
      </c>
      <c r="B60" s="82">
        <v>1260.8599999999999</v>
      </c>
      <c r="C60" s="82">
        <v>3651</v>
      </c>
      <c r="D60" s="82">
        <v>1000</v>
      </c>
      <c r="E60" s="82">
        <v>27.389756231169542</v>
      </c>
      <c r="F60" s="82"/>
      <c r="G60" s="82"/>
      <c r="H60" s="82"/>
      <c r="I60" s="82"/>
      <c r="J60" s="82">
        <v>3651</v>
      </c>
      <c r="K60" s="82">
        <v>3450</v>
      </c>
      <c r="L60" s="82">
        <v>3450</v>
      </c>
      <c r="M60" s="82">
        <v>3450</v>
      </c>
    </row>
    <row r="61" spans="1:13" x14ac:dyDescent="0.2">
      <c r="A61" s="136" t="s">
        <v>137</v>
      </c>
      <c r="B61" s="82">
        <v>534681.15999999992</v>
      </c>
      <c r="C61" s="82">
        <v>760951</v>
      </c>
      <c r="D61" s="82">
        <v>337261.77</v>
      </c>
      <c r="E61" s="82">
        <v>44.32108900573099</v>
      </c>
      <c r="F61" s="82"/>
      <c r="G61" s="82">
        <v>25000</v>
      </c>
      <c r="H61" s="82"/>
      <c r="I61" s="82"/>
      <c r="J61" s="82">
        <v>785951</v>
      </c>
      <c r="K61" s="82">
        <v>750400</v>
      </c>
      <c r="L61" s="82">
        <v>510900</v>
      </c>
      <c r="M61" s="82">
        <v>449050</v>
      </c>
    </row>
    <row r="62" spans="1:13" x14ac:dyDescent="0.2">
      <c r="A62" s="198" t="s">
        <v>248</v>
      </c>
      <c r="B62" s="82">
        <v>65952.009999999995</v>
      </c>
      <c r="C62" s="82">
        <v>92906</v>
      </c>
      <c r="D62" s="82">
        <v>36028.300000000003</v>
      </c>
      <c r="E62" s="82">
        <v>38.779303812455602</v>
      </c>
      <c r="F62" s="82"/>
      <c r="G62" s="82"/>
      <c r="H62" s="82"/>
      <c r="I62" s="82"/>
      <c r="J62" s="82">
        <v>92906</v>
      </c>
      <c r="K62" s="82">
        <v>91400</v>
      </c>
      <c r="L62" s="82">
        <v>88400</v>
      </c>
      <c r="M62" s="82">
        <v>88400</v>
      </c>
    </row>
    <row r="63" spans="1:13" x14ac:dyDescent="0.2">
      <c r="A63" s="198" t="s">
        <v>165</v>
      </c>
      <c r="B63" s="82">
        <v>180388.18</v>
      </c>
      <c r="C63" s="82">
        <v>172924</v>
      </c>
      <c r="D63" s="82">
        <v>55475.65</v>
      </c>
      <c r="E63" s="82">
        <v>32.080943073257615</v>
      </c>
      <c r="F63" s="82"/>
      <c r="G63" s="82"/>
      <c r="H63" s="82"/>
      <c r="I63" s="82"/>
      <c r="J63" s="82">
        <v>172924</v>
      </c>
      <c r="K63" s="82">
        <v>158000</v>
      </c>
      <c r="L63" s="82">
        <v>68900</v>
      </c>
      <c r="M63" s="82">
        <v>52650</v>
      </c>
    </row>
    <row r="64" spans="1:13" x14ac:dyDescent="0.2">
      <c r="A64" s="198" t="s">
        <v>213</v>
      </c>
      <c r="B64" s="82">
        <v>8724.65</v>
      </c>
      <c r="C64" s="82">
        <v>7964</v>
      </c>
      <c r="D64" s="82">
        <v>4190.82</v>
      </c>
      <c r="E64" s="82">
        <v>52.622049221496738</v>
      </c>
      <c r="F64" s="82"/>
      <c r="G64" s="82"/>
      <c r="H64" s="82"/>
      <c r="I64" s="82"/>
      <c r="J64" s="82">
        <v>7964</v>
      </c>
      <c r="K64" s="82">
        <v>12000</v>
      </c>
      <c r="L64" s="82">
        <v>12000</v>
      </c>
      <c r="M64" s="82">
        <v>12000</v>
      </c>
    </row>
    <row r="65" spans="1:13" x14ac:dyDescent="0.2">
      <c r="A65" s="198" t="s">
        <v>214</v>
      </c>
      <c r="B65" s="82">
        <v>42911.23</v>
      </c>
      <c r="C65" s="82">
        <v>53089</v>
      </c>
      <c r="D65" s="82">
        <v>24598.53</v>
      </c>
      <c r="E65" s="82">
        <v>46.334513741076307</v>
      </c>
      <c r="F65" s="82"/>
      <c r="G65" s="82"/>
      <c r="H65" s="82"/>
      <c r="I65" s="82"/>
      <c r="J65" s="82">
        <v>53089</v>
      </c>
      <c r="K65" s="82">
        <v>53000</v>
      </c>
      <c r="L65" s="82">
        <v>53000</v>
      </c>
      <c r="M65" s="82">
        <v>53000</v>
      </c>
    </row>
    <row r="66" spans="1:13" x14ac:dyDescent="0.2">
      <c r="A66" s="198" t="s">
        <v>151</v>
      </c>
      <c r="B66" s="82">
        <v>54343.82</v>
      </c>
      <c r="C66" s="82">
        <v>211605</v>
      </c>
      <c r="D66" s="82">
        <v>102578.35</v>
      </c>
      <c r="E66" s="82">
        <v>48.476335625339665</v>
      </c>
      <c r="F66" s="82"/>
      <c r="G66" s="82"/>
      <c r="H66" s="82"/>
      <c r="I66" s="82"/>
      <c r="J66" s="82">
        <v>211605</v>
      </c>
      <c r="K66" s="82">
        <v>210000</v>
      </c>
      <c r="L66" s="82">
        <v>20000</v>
      </c>
      <c r="M66" s="82">
        <v>3500</v>
      </c>
    </row>
    <row r="67" spans="1:13" x14ac:dyDescent="0.2">
      <c r="A67" s="198" t="s">
        <v>216</v>
      </c>
      <c r="B67" s="82">
        <v>3095.1</v>
      </c>
      <c r="C67" s="82">
        <v>26651</v>
      </c>
      <c r="D67" s="82"/>
      <c r="E67" s="82"/>
      <c r="F67" s="82"/>
      <c r="G67" s="82"/>
      <c r="H67" s="82"/>
      <c r="I67" s="82"/>
      <c r="J67" s="82">
        <v>26651</v>
      </c>
      <c r="K67" s="82">
        <v>23000</v>
      </c>
      <c r="L67" s="82">
        <v>28000</v>
      </c>
      <c r="M67" s="82">
        <v>2000</v>
      </c>
    </row>
    <row r="68" spans="1:13" x14ac:dyDescent="0.2">
      <c r="A68" s="198" t="s">
        <v>249</v>
      </c>
      <c r="B68" s="82">
        <v>21409.41</v>
      </c>
      <c r="C68" s="82">
        <v>39817</v>
      </c>
      <c r="D68" s="82">
        <v>19445.48</v>
      </c>
      <c r="E68" s="82">
        <v>48.837129869151369</v>
      </c>
      <c r="F68" s="82"/>
      <c r="G68" s="82"/>
      <c r="H68" s="82"/>
      <c r="I68" s="82"/>
      <c r="J68" s="82">
        <v>39817</v>
      </c>
      <c r="K68" s="82">
        <v>40000</v>
      </c>
      <c r="L68" s="82">
        <v>40000</v>
      </c>
      <c r="M68" s="82">
        <v>40000</v>
      </c>
    </row>
    <row r="69" spans="1:13" x14ac:dyDescent="0.2">
      <c r="A69" s="198" t="s">
        <v>250</v>
      </c>
      <c r="B69" s="82">
        <v>157856.76</v>
      </c>
      <c r="C69" s="82">
        <v>155995</v>
      </c>
      <c r="D69" s="82">
        <v>94944.639999999999</v>
      </c>
      <c r="E69" s="82">
        <v>60.863899483957816</v>
      </c>
      <c r="F69" s="82"/>
      <c r="G69" s="82">
        <v>25000</v>
      </c>
      <c r="H69" s="82"/>
      <c r="I69" s="82"/>
      <c r="J69" s="82">
        <v>180995</v>
      </c>
      <c r="K69" s="82">
        <v>163000</v>
      </c>
      <c r="L69" s="82">
        <v>200600</v>
      </c>
      <c r="M69" s="82">
        <v>197500</v>
      </c>
    </row>
    <row r="70" spans="1:13" x14ac:dyDescent="0.2">
      <c r="A70" s="136" t="s">
        <v>186</v>
      </c>
      <c r="B70" s="82">
        <v>44904.180000000008</v>
      </c>
      <c r="C70" s="82">
        <v>60157</v>
      </c>
      <c r="D70" s="82">
        <v>37273.53</v>
      </c>
      <c r="E70" s="82">
        <v>61.960420233721756</v>
      </c>
      <c r="F70" s="82"/>
      <c r="G70" s="82">
        <v>9000</v>
      </c>
      <c r="H70" s="82"/>
      <c r="I70" s="82"/>
      <c r="J70" s="82">
        <v>69157</v>
      </c>
      <c r="K70" s="82">
        <v>84950</v>
      </c>
      <c r="L70" s="82">
        <v>59750</v>
      </c>
      <c r="M70" s="82">
        <v>59750</v>
      </c>
    </row>
    <row r="71" spans="1:13" ht="24" x14ac:dyDescent="0.2">
      <c r="A71" s="198" t="s">
        <v>221</v>
      </c>
      <c r="B71" s="82">
        <v>15203.61</v>
      </c>
      <c r="C71" s="82">
        <v>19908</v>
      </c>
      <c r="D71" s="82">
        <v>8696.44</v>
      </c>
      <c r="E71" s="82">
        <v>43.683142455294352</v>
      </c>
      <c r="F71" s="82"/>
      <c r="G71" s="82"/>
      <c r="H71" s="82"/>
      <c r="I71" s="82"/>
      <c r="J71" s="82">
        <v>19908</v>
      </c>
      <c r="K71" s="82">
        <v>20000</v>
      </c>
      <c r="L71" s="82">
        <v>20000</v>
      </c>
      <c r="M71" s="82">
        <v>20000</v>
      </c>
    </row>
    <row r="72" spans="1:13" x14ac:dyDescent="0.2">
      <c r="A72" s="198" t="s">
        <v>222</v>
      </c>
      <c r="B72" s="82">
        <v>365.47</v>
      </c>
      <c r="C72" s="82">
        <v>2655</v>
      </c>
      <c r="D72" s="82">
        <v>24.55</v>
      </c>
      <c r="E72" s="82">
        <v>0.92467043314500941</v>
      </c>
      <c r="F72" s="82"/>
      <c r="G72" s="82"/>
      <c r="H72" s="82"/>
      <c r="I72" s="82"/>
      <c r="J72" s="82">
        <v>2655</v>
      </c>
      <c r="K72" s="82">
        <v>2700</v>
      </c>
      <c r="L72" s="82">
        <v>2700</v>
      </c>
      <c r="M72" s="82">
        <v>2700</v>
      </c>
    </row>
    <row r="73" spans="1:13" x14ac:dyDescent="0.2">
      <c r="A73" s="198" t="s">
        <v>223</v>
      </c>
      <c r="B73" s="82">
        <v>13893.15</v>
      </c>
      <c r="C73" s="82">
        <v>14600</v>
      </c>
      <c r="D73" s="82">
        <v>13431.73</v>
      </c>
      <c r="E73" s="82">
        <v>91.998150684931502</v>
      </c>
      <c r="F73" s="82"/>
      <c r="G73" s="82">
        <v>7000</v>
      </c>
      <c r="H73" s="82"/>
      <c r="I73" s="82"/>
      <c r="J73" s="82">
        <v>21600</v>
      </c>
      <c r="K73" s="82">
        <v>40000</v>
      </c>
      <c r="L73" s="82">
        <v>20000</v>
      </c>
      <c r="M73" s="82">
        <v>20000</v>
      </c>
    </row>
    <row r="74" spans="1:13" x14ac:dyDescent="0.2">
      <c r="A74" s="198" t="s">
        <v>224</v>
      </c>
      <c r="B74" s="82">
        <v>2528.67</v>
      </c>
      <c r="C74" s="82">
        <v>2655</v>
      </c>
      <c r="D74" s="82">
        <v>2515.96</v>
      </c>
      <c r="E74" s="82">
        <v>94.763088512241055</v>
      </c>
      <c r="F74" s="82"/>
      <c r="G74" s="82"/>
      <c r="H74" s="82"/>
      <c r="I74" s="82"/>
      <c r="J74" s="82">
        <v>2655</v>
      </c>
      <c r="K74" s="82">
        <v>2700</v>
      </c>
      <c r="L74" s="82">
        <v>2700</v>
      </c>
      <c r="M74" s="82">
        <v>2700</v>
      </c>
    </row>
    <row r="75" spans="1:13" x14ac:dyDescent="0.2">
      <c r="A75" s="198" t="s">
        <v>251</v>
      </c>
      <c r="B75" s="82">
        <v>8056.59</v>
      </c>
      <c r="C75" s="82">
        <v>12376</v>
      </c>
      <c r="D75" s="82">
        <v>5405.6</v>
      </c>
      <c r="E75" s="82">
        <v>43.678086619263091</v>
      </c>
      <c r="F75" s="82"/>
      <c r="G75" s="82"/>
      <c r="H75" s="82"/>
      <c r="I75" s="82"/>
      <c r="J75" s="82">
        <v>12376</v>
      </c>
      <c r="K75" s="82">
        <v>9550</v>
      </c>
      <c r="L75" s="82">
        <v>9550</v>
      </c>
      <c r="M75" s="82">
        <v>9550</v>
      </c>
    </row>
    <row r="76" spans="1:13" x14ac:dyDescent="0.2">
      <c r="A76" s="198" t="s">
        <v>252</v>
      </c>
      <c r="B76" s="82">
        <v>4856.6899999999996</v>
      </c>
      <c r="C76" s="82">
        <v>7963</v>
      </c>
      <c r="D76" s="82">
        <v>7199.25</v>
      </c>
      <c r="E76" s="82">
        <v>90.408765540625396</v>
      </c>
      <c r="F76" s="82"/>
      <c r="G76" s="82">
        <v>2000</v>
      </c>
      <c r="H76" s="82"/>
      <c r="I76" s="82"/>
      <c r="J76" s="82">
        <v>9963</v>
      </c>
      <c r="K76" s="82">
        <v>10000</v>
      </c>
      <c r="L76" s="82">
        <v>4800</v>
      </c>
      <c r="M76" s="82">
        <v>4800</v>
      </c>
    </row>
    <row r="77" spans="1:13" ht="24" x14ac:dyDescent="0.2">
      <c r="A77" s="196" t="s">
        <v>174</v>
      </c>
      <c r="B77" s="158">
        <v>3102.4</v>
      </c>
      <c r="C77" s="158">
        <v>10618</v>
      </c>
      <c r="D77" s="158"/>
      <c r="E77" s="158"/>
      <c r="F77" s="158"/>
      <c r="G77" s="158"/>
      <c r="H77" s="158"/>
      <c r="I77" s="158"/>
      <c r="J77" s="158">
        <v>10618</v>
      </c>
      <c r="K77" s="158">
        <v>11000</v>
      </c>
      <c r="L77" s="158">
        <v>11000</v>
      </c>
      <c r="M77" s="158">
        <v>11000</v>
      </c>
    </row>
    <row r="78" spans="1:13" x14ac:dyDescent="0.2">
      <c r="A78" s="136" t="s">
        <v>189</v>
      </c>
      <c r="B78" s="82">
        <v>3102.4</v>
      </c>
      <c r="C78" s="82">
        <v>10618</v>
      </c>
      <c r="D78" s="82"/>
      <c r="E78" s="82"/>
      <c r="F78" s="82"/>
      <c r="G78" s="82"/>
      <c r="H78" s="82"/>
      <c r="I78" s="82"/>
      <c r="J78" s="82">
        <v>10618</v>
      </c>
      <c r="K78" s="82">
        <v>11000</v>
      </c>
      <c r="L78" s="82">
        <v>11000</v>
      </c>
      <c r="M78" s="82">
        <v>11000</v>
      </c>
    </row>
    <row r="79" spans="1:13" x14ac:dyDescent="0.2">
      <c r="A79" s="198" t="s">
        <v>230</v>
      </c>
      <c r="B79" s="82">
        <v>3102.4</v>
      </c>
      <c r="C79" s="82">
        <v>10618</v>
      </c>
      <c r="D79" s="82"/>
      <c r="E79" s="82"/>
      <c r="F79" s="82"/>
      <c r="G79" s="82"/>
      <c r="H79" s="82"/>
      <c r="I79" s="82"/>
      <c r="J79" s="82">
        <v>10618</v>
      </c>
      <c r="K79" s="82">
        <v>11000</v>
      </c>
      <c r="L79" s="82">
        <v>11000</v>
      </c>
      <c r="M79" s="82">
        <v>11000</v>
      </c>
    </row>
    <row r="80" spans="1:13" x14ac:dyDescent="0.2">
      <c r="A80" s="196" t="s">
        <v>176</v>
      </c>
      <c r="B80" s="158">
        <v>35723.69</v>
      </c>
      <c r="C80" s="158">
        <v>37923</v>
      </c>
      <c r="D80" s="158">
        <v>9726.18</v>
      </c>
      <c r="E80" s="158">
        <v>25.64717981172376</v>
      </c>
      <c r="F80" s="158"/>
      <c r="G80" s="158">
        <v>15000</v>
      </c>
      <c r="H80" s="158"/>
      <c r="I80" s="158"/>
      <c r="J80" s="158">
        <v>52923</v>
      </c>
      <c r="K80" s="158">
        <v>488022</v>
      </c>
      <c r="L80" s="158">
        <v>252150</v>
      </c>
      <c r="M80" s="158">
        <v>6850</v>
      </c>
    </row>
    <row r="81" spans="1:13" x14ac:dyDescent="0.2">
      <c r="A81" s="136" t="s">
        <v>191</v>
      </c>
      <c r="B81" s="82">
        <v>35723.69</v>
      </c>
      <c r="C81" s="82">
        <v>37923</v>
      </c>
      <c r="D81" s="82">
        <v>9726.18</v>
      </c>
      <c r="E81" s="82">
        <v>25.64717981172376</v>
      </c>
      <c r="F81" s="82"/>
      <c r="G81" s="82">
        <v>15000</v>
      </c>
      <c r="H81" s="82"/>
      <c r="I81" s="82"/>
      <c r="J81" s="82">
        <v>52923</v>
      </c>
      <c r="K81" s="82">
        <v>488022</v>
      </c>
      <c r="L81" s="82">
        <v>252150</v>
      </c>
      <c r="M81" s="82">
        <v>6850</v>
      </c>
    </row>
    <row r="82" spans="1:13" x14ac:dyDescent="0.2">
      <c r="A82" s="198" t="s">
        <v>253</v>
      </c>
      <c r="B82" s="82">
        <v>22983.22</v>
      </c>
      <c r="C82" s="82">
        <v>9542</v>
      </c>
      <c r="D82" s="82">
        <v>9527.1</v>
      </c>
      <c r="E82" s="82">
        <v>99.843848249842807</v>
      </c>
      <c r="F82" s="82"/>
      <c r="G82" s="82">
        <v>15000</v>
      </c>
      <c r="H82" s="82"/>
      <c r="I82" s="82"/>
      <c r="J82" s="82">
        <v>24542</v>
      </c>
      <c r="K82" s="82">
        <v>413022</v>
      </c>
      <c r="L82" s="82">
        <v>252150</v>
      </c>
      <c r="M82" s="82">
        <v>850</v>
      </c>
    </row>
    <row r="83" spans="1:13" x14ac:dyDescent="0.2">
      <c r="A83" s="198" t="s">
        <v>258</v>
      </c>
      <c r="B83" s="82">
        <v>4147.8</v>
      </c>
      <c r="C83" s="82">
        <v>6636</v>
      </c>
      <c r="D83" s="82"/>
      <c r="E83" s="82"/>
      <c r="F83" s="82"/>
      <c r="G83" s="82"/>
      <c r="H83" s="82"/>
      <c r="I83" s="82"/>
      <c r="J83" s="82">
        <v>6636</v>
      </c>
      <c r="K83" s="82"/>
      <c r="L83" s="82"/>
      <c r="M83" s="82">
        <v>6000</v>
      </c>
    </row>
    <row r="84" spans="1:13" x14ac:dyDescent="0.2">
      <c r="A84" s="198" t="s">
        <v>234</v>
      </c>
      <c r="B84" s="82">
        <v>8592.67</v>
      </c>
      <c r="C84" s="82">
        <v>21745</v>
      </c>
      <c r="D84" s="82">
        <v>199.08</v>
      </c>
      <c r="E84" s="82">
        <v>0.91552080938146707</v>
      </c>
      <c r="F84" s="82"/>
      <c r="G84" s="82"/>
      <c r="H84" s="82"/>
      <c r="I84" s="82"/>
      <c r="J84" s="82">
        <v>21745</v>
      </c>
      <c r="K84" s="82">
        <v>75000</v>
      </c>
      <c r="L84" s="82"/>
      <c r="M84" s="82"/>
    </row>
    <row r="85" spans="1:13" x14ac:dyDescent="0.2">
      <c r="A85" s="196" t="s">
        <v>177</v>
      </c>
      <c r="B85" s="158">
        <v>212642.97</v>
      </c>
      <c r="C85" s="158">
        <v>2720818</v>
      </c>
      <c r="D85" s="158">
        <v>62130.02</v>
      </c>
      <c r="E85" s="158">
        <v>2.2835051811624298</v>
      </c>
      <c r="F85" s="158">
        <v>52550</v>
      </c>
      <c r="G85" s="158"/>
      <c r="H85" s="158"/>
      <c r="I85" s="158"/>
      <c r="J85" s="158">
        <v>2668268</v>
      </c>
      <c r="K85" s="158">
        <v>6633500</v>
      </c>
      <c r="L85" s="158"/>
      <c r="M85" s="158"/>
    </row>
    <row r="86" spans="1:13" x14ac:dyDescent="0.2">
      <c r="A86" s="136" t="s">
        <v>193</v>
      </c>
      <c r="B86" s="82">
        <v>212642.97</v>
      </c>
      <c r="C86" s="82">
        <v>2720818</v>
      </c>
      <c r="D86" s="82">
        <v>62130.02</v>
      </c>
      <c r="E86" s="82">
        <v>2.2835051811624298</v>
      </c>
      <c r="F86" s="82">
        <v>52550</v>
      </c>
      <c r="G86" s="82"/>
      <c r="H86" s="82"/>
      <c r="I86" s="82"/>
      <c r="J86" s="82">
        <v>2668268</v>
      </c>
      <c r="K86" s="82">
        <v>6633500</v>
      </c>
      <c r="L86" s="82"/>
      <c r="M86" s="82"/>
    </row>
    <row r="87" spans="1:13" x14ac:dyDescent="0.2">
      <c r="A87" s="198" t="s">
        <v>236</v>
      </c>
      <c r="B87" s="82">
        <v>212642.97</v>
      </c>
      <c r="C87" s="82">
        <v>2720818</v>
      </c>
      <c r="D87" s="82">
        <v>62130.02</v>
      </c>
      <c r="E87" s="82">
        <v>2.2835051811624298</v>
      </c>
      <c r="F87" s="82">
        <v>52550</v>
      </c>
      <c r="G87" s="82"/>
      <c r="H87" s="82"/>
      <c r="I87" s="82"/>
      <c r="J87" s="82">
        <v>2668268</v>
      </c>
      <c r="K87" s="82">
        <v>6633500</v>
      </c>
      <c r="L87" s="82"/>
      <c r="M87" s="82"/>
    </row>
    <row r="88" spans="1:13" x14ac:dyDescent="0.2">
      <c r="A88" s="195" t="s">
        <v>254</v>
      </c>
      <c r="B88" s="179"/>
      <c r="C88" s="179">
        <v>190991</v>
      </c>
      <c r="D88" s="179">
        <v>4645.3</v>
      </c>
      <c r="E88" s="179">
        <v>2.4322088475373187</v>
      </c>
      <c r="F88" s="179">
        <v>70279</v>
      </c>
      <c r="G88" s="179">
        <v>78500</v>
      </c>
      <c r="H88" s="179"/>
      <c r="I88" s="179"/>
      <c r="J88" s="179">
        <v>199212</v>
      </c>
      <c r="K88" s="179"/>
      <c r="L88" s="179"/>
      <c r="M88" s="179"/>
    </row>
    <row r="89" spans="1:13" x14ac:dyDescent="0.2">
      <c r="A89" s="324" t="s">
        <v>172</v>
      </c>
      <c r="B89" s="82"/>
      <c r="C89" s="82"/>
      <c r="D89" s="82"/>
      <c r="E89" s="82"/>
      <c r="F89" s="82"/>
      <c r="G89" s="82">
        <v>39300</v>
      </c>
      <c r="H89" s="82"/>
      <c r="I89" s="82"/>
      <c r="J89" s="82">
        <v>39300</v>
      </c>
      <c r="K89" s="82"/>
      <c r="L89" s="82"/>
      <c r="M89" s="82"/>
    </row>
    <row r="90" spans="1:13" x14ac:dyDescent="0.2">
      <c r="A90" s="136" t="s">
        <v>181</v>
      </c>
      <c r="B90" s="82"/>
      <c r="C90" s="82"/>
      <c r="D90" s="82"/>
      <c r="E90" s="82"/>
      <c r="F90" s="82"/>
      <c r="G90" s="82">
        <v>39300</v>
      </c>
      <c r="H90" s="82"/>
      <c r="I90" s="82"/>
      <c r="J90" s="82">
        <v>39300</v>
      </c>
      <c r="K90" s="82"/>
      <c r="L90" s="82"/>
      <c r="M90" s="82"/>
    </row>
    <row r="91" spans="1:13" x14ac:dyDescent="0.2">
      <c r="A91" s="198" t="s">
        <v>199</v>
      </c>
      <c r="B91" s="82"/>
      <c r="C91" s="82"/>
      <c r="D91" s="82"/>
      <c r="E91" s="82"/>
      <c r="F91" s="82"/>
      <c r="G91" s="82">
        <v>39300</v>
      </c>
      <c r="H91" s="82"/>
      <c r="I91" s="82"/>
      <c r="J91" s="82">
        <v>39300</v>
      </c>
      <c r="K91" s="82"/>
      <c r="L91" s="82"/>
      <c r="M91" s="82"/>
    </row>
    <row r="92" spans="1:13" x14ac:dyDescent="0.2">
      <c r="A92" s="196" t="s">
        <v>136</v>
      </c>
      <c r="B92" s="158"/>
      <c r="C92" s="158">
        <v>184355</v>
      </c>
      <c r="D92" s="158">
        <v>4645.3</v>
      </c>
      <c r="E92" s="158">
        <v>2.5197580754522524</v>
      </c>
      <c r="F92" s="158">
        <v>63643</v>
      </c>
      <c r="G92" s="158">
        <v>39200</v>
      </c>
      <c r="H92" s="158"/>
      <c r="I92" s="158"/>
      <c r="J92" s="158">
        <v>159912</v>
      </c>
      <c r="K92" s="158"/>
      <c r="L92" s="158"/>
      <c r="M92" s="158"/>
    </row>
    <row r="93" spans="1:13" x14ac:dyDescent="0.2">
      <c r="A93" s="136" t="s">
        <v>183</v>
      </c>
      <c r="B93" s="82"/>
      <c r="C93" s="82">
        <v>127083</v>
      </c>
      <c r="D93" s="82"/>
      <c r="E93" s="82"/>
      <c r="F93" s="82">
        <v>63643</v>
      </c>
      <c r="G93" s="82"/>
      <c r="H93" s="82"/>
      <c r="I93" s="82"/>
      <c r="J93" s="82">
        <v>63440</v>
      </c>
      <c r="K93" s="82"/>
      <c r="L93" s="82"/>
      <c r="M93" s="82"/>
    </row>
    <row r="94" spans="1:13" x14ac:dyDescent="0.2">
      <c r="A94" s="198" t="s">
        <v>243</v>
      </c>
      <c r="B94" s="82"/>
      <c r="C94" s="82">
        <v>127083</v>
      </c>
      <c r="D94" s="82"/>
      <c r="E94" s="82"/>
      <c r="F94" s="82">
        <v>63643</v>
      </c>
      <c r="G94" s="82"/>
      <c r="H94" s="82"/>
      <c r="I94" s="82"/>
      <c r="J94" s="82">
        <v>63440</v>
      </c>
      <c r="K94" s="82"/>
      <c r="L94" s="82"/>
      <c r="M94" s="82"/>
    </row>
    <row r="95" spans="1:13" x14ac:dyDescent="0.2">
      <c r="A95" s="136" t="s">
        <v>137</v>
      </c>
      <c r="B95" s="82"/>
      <c r="C95" s="82">
        <v>39672</v>
      </c>
      <c r="D95" s="82">
        <v>4645.3</v>
      </c>
      <c r="E95" s="82">
        <v>11.709265981044565</v>
      </c>
      <c r="F95" s="82"/>
      <c r="G95" s="82">
        <v>16800</v>
      </c>
      <c r="H95" s="82"/>
      <c r="I95" s="82"/>
      <c r="J95" s="82">
        <v>56472</v>
      </c>
      <c r="K95" s="82"/>
      <c r="L95" s="82"/>
      <c r="M95" s="82"/>
    </row>
    <row r="96" spans="1:13" x14ac:dyDescent="0.2">
      <c r="A96" s="198" t="s">
        <v>248</v>
      </c>
      <c r="B96" s="82"/>
      <c r="C96" s="82">
        <v>13200</v>
      </c>
      <c r="D96" s="82"/>
      <c r="E96" s="82"/>
      <c r="F96" s="82"/>
      <c r="G96" s="82">
        <v>16800</v>
      </c>
      <c r="H96" s="82"/>
      <c r="I96" s="82"/>
      <c r="J96" s="82">
        <v>30000</v>
      </c>
      <c r="K96" s="82"/>
      <c r="L96" s="82"/>
      <c r="M96" s="82"/>
    </row>
    <row r="97" spans="1:13" x14ac:dyDescent="0.2">
      <c r="A97" s="198" t="s">
        <v>249</v>
      </c>
      <c r="B97" s="82"/>
      <c r="C97" s="82">
        <v>26472</v>
      </c>
      <c r="D97" s="82">
        <v>4645.3</v>
      </c>
      <c r="E97" s="82">
        <v>17.547975219099428</v>
      </c>
      <c r="F97" s="82"/>
      <c r="G97" s="82"/>
      <c r="H97" s="82"/>
      <c r="I97" s="82"/>
      <c r="J97" s="82">
        <v>26472</v>
      </c>
      <c r="K97" s="82"/>
      <c r="L97" s="82"/>
      <c r="M97" s="82"/>
    </row>
    <row r="98" spans="1:13" x14ac:dyDescent="0.2">
      <c r="A98" s="136" t="s">
        <v>186</v>
      </c>
      <c r="B98" s="82"/>
      <c r="C98" s="82">
        <v>17600</v>
      </c>
      <c r="D98" s="82"/>
      <c r="E98" s="82"/>
      <c r="F98" s="82"/>
      <c r="G98" s="82">
        <v>22400</v>
      </c>
      <c r="H98" s="82"/>
      <c r="I98" s="82"/>
      <c r="J98" s="82">
        <v>40000</v>
      </c>
      <c r="K98" s="82"/>
      <c r="L98" s="82"/>
      <c r="M98" s="82"/>
    </row>
    <row r="99" spans="1:13" x14ac:dyDescent="0.2">
      <c r="A99" s="198" t="s">
        <v>223</v>
      </c>
      <c r="B99" s="82"/>
      <c r="C99" s="82">
        <v>17600</v>
      </c>
      <c r="D99" s="82"/>
      <c r="E99" s="82"/>
      <c r="F99" s="82"/>
      <c r="G99" s="82">
        <v>22400</v>
      </c>
      <c r="H99" s="82"/>
      <c r="I99" s="82"/>
      <c r="J99" s="82">
        <v>40000</v>
      </c>
      <c r="K99" s="82"/>
      <c r="L99" s="82"/>
      <c r="M99" s="82"/>
    </row>
    <row r="100" spans="1:13" x14ac:dyDescent="0.2">
      <c r="A100" s="196" t="s">
        <v>176</v>
      </c>
      <c r="B100" s="158"/>
      <c r="C100" s="158">
        <v>6636</v>
      </c>
      <c r="D100" s="158"/>
      <c r="E100" s="158"/>
      <c r="F100" s="158">
        <v>6636</v>
      </c>
      <c r="G100" s="158"/>
      <c r="H100" s="158"/>
      <c r="I100" s="158"/>
      <c r="J100" s="158"/>
      <c r="K100" s="158"/>
      <c r="L100" s="158"/>
      <c r="M100" s="158"/>
    </row>
    <row r="101" spans="1:13" x14ac:dyDescent="0.2">
      <c r="A101" s="136" t="s">
        <v>191</v>
      </c>
      <c r="B101" s="82"/>
      <c r="C101" s="82">
        <v>6636</v>
      </c>
      <c r="D101" s="82"/>
      <c r="E101" s="82"/>
      <c r="F101" s="82">
        <v>6636</v>
      </c>
      <c r="G101" s="82"/>
      <c r="H101" s="82"/>
      <c r="I101" s="82"/>
      <c r="J101" s="82"/>
      <c r="K101" s="82"/>
      <c r="L101" s="82"/>
      <c r="M101" s="82"/>
    </row>
    <row r="102" spans="1:13" x14ac:dyDescent="0.2">
      <c r="A102" s="198" t="s">
        <v>258</v>
      </c>
      <c r="B102" s="82"/>
      <c r="C102" s="82">
        <v>6636</v>
      </c>
      <c r="D102" s="82"/>
      <c r="E102" s="82"/>
      <c r="F102" s="82">
        <v>6636</v>
      </c>
      <c r="G102" s="82"/>
      <c r="H102" s="82"/>
      <c r="I102" s="82"/>
      <c r="J102" s="82"/>
      <c r="K102" s="82"/>
      <c r="L102" s="82"/>
      <c r="M102" s="82"/>
    </row>
    <row r="103" spans="1:13" x14ac:dyDescent="0.2">
      <c r="A103" s="195" t="s">
        <v>259</v>
      </c>
      <c r="B103" s="179">
        <v>889581.37</v>
      </c>
      <c r="C103" s="179">
        <v>918207</v>
      </c>
      <c r="D103" s="179">
        <v>357797.18</v>
      </c>
      <c r="E103" s="179">
        <v>38.96694100567737</v>
      </c>
      <c r="F103" s="179"/>
      <c r="G103" s="179"/>
      <c r="H103" s="179"/>
      <c r="I103" s="179"/>
      <c r="J103" s="179">
        <v>918207</v>
      </c>
      <c r="K103" s="179"/>
      <c r="L103" s="179"/>
      <c r="M103" s="179"/>
    </row>
    <row r="104" spans="1:13" x14ac:dyDescent="0.2">
      <c r="A104" s="196" t="s">
        <v>177</v>
      </c>
      <c r="B104" s="158">
        <v>889581.37</v>
      </c>
      <c r="C104" s="158">
        <v>918207</v>
      </c>
      <c r="D104" s="158">
        <v>357797.18</v>
      </c>
      <c r="E104" s="158">
        <v>38.96694100567737</v>
      </c>
      <c r="F104" s="158"/>
      <c r="G104" s="158"/>
      <c r="H104" s="158"/>
      <c r="I104" s="158"/>
      <c r="J104" s="158">
        <v>918207</v>
      </c>
      <c r="K104" s="158"/>
      <c r="L104" s="158"/>
      <c r="M104" s="158"/>
    </row>
    <row r="105" spans="1:13" x14ac:dyDescent="0.2">
      <c r="A105" s="136" t="s">
        <v>193</v>
      </c>
      <c r="B105" s="82">
        <v>889581.37</v>
      </c>
      <c r="C105" s="82">
        <v>918207</v>
      </c>
      <c r="D105" s="82">
        <v>357797.18</v>
      </c>
      <c r="E105" s="82">
        <v>38.96694100567737</v>
      </c>
      <c r="F105" s="82"/>
      <c r="G105" s="82"/>
      <c r="H105" s="82"/>
      <c r="I105" s="82"/>
      <c r="J105" s="82">
        <v>918207</v>
      </c>
      <c r="K105" s="82"/>
      <c r="L105" s="82"/>
      <c r="M105" s="82"/>
    </row>
    <row r="106" spans="1:13" x14ac:dyDescent="0.2">
      <c r="A106" s="198" t="s">
        <v>236</v>
      </c>
      <c r="B106" s="82">
        <v>889581.37</v>
      </c>
      <c r="C106" s="82">
        <v>918207</v>
      </c>
      <c r="D106" s="82">
        <v>357797.18</v>
      </c>
      <c r="E106" s="82">
        <v>38.96694100567737</v>
      </c>
      <c r="F106" s="82"/>
      <c r="G106" s="82"/>
      <c r="H106" s="82"/>
      <c r="I106" s="82"/>
      <c r="J106" s="82">
        <v>918207</v>
      </c>
      <c r="K106" s="82"/>
      <c r="L106" s="82"/>
      <c r="M106" s="82"/>
    </row>
    <row r="107" spans="1:13" x14ac:dyDescent="0.2">
      <c r="A107" s="174" t="s">
        <v>149</v>
      </c>
      <c r="B107" s="177">
        <v>168046.05000000002</v>
      </c>
      <c r="C107" s="177">
        <v>355450</v>
      </c>
      <c r="D107" s="177">
        <v>160817.73000000001</v>
      </c>
      <c r="E107" s="177">
        <v>45.243418202278804</v>
      </c>
      <c r="F107" s="177">
        <v>28111</v>
      </c>
      <c r="G107" s="177">
        <v>550</v>
      </c>
      <c r="H107" s="177"/>
      <c r="I107" s="177"/>
      <c r="J107" s="177">
        <v>327889</v>
      </c>
      <c r="K107" s="177">
        <v>235290</v>
      </c>
      <c r="L107" s="177">
        <v>248390</v>
      </c>
      <c r="M107" s="177">
        <v>618690</v>
      </c>
    </row>
    <row r="108" spans="1:13" x14ac:dyDescent="0.2">
      <c r="A108" s="195" t="s">
        <v>150</v>
      </c>
      <c r="B108" s="179">
        <v>168046.05000000002</v>
      </c>
      <c r="C108" s="179">
        <v>337339</v>
      </c>
      <c r="D108" s="179">
        <v>160817.73000000001</v>
      </c>
      <c r="E108" s="179">
        <v>47.672439296968335</v>
      </c>
      <c r="F108" s="179">
        <v>10000</v>
      </c>
      <c r="G108" s="179">
        <v>550</v>
      </c>
      <c r="H108" s="179"/>
      <c r="I108" s="179"/>
      <c r="J108" s="179">
        <v>327889</v>
      </c>
      <c r="K108" s="179">
        <v>235290</v>
      </c>
      <c r="L108" s="179">
        <v>248390</v>
      </c>
      <c r="M108" s="179">
        <v>618690</v>
      </c>
    </row>
    <row r="109" spans="1:13" x14ac:dyDescent="0.2">
      <c r="A109" s="196" t="s">
        <v>136</v>
      </c>
      <c r="B109" s="158">
        <v>139619.88</v>
      </c>
      <c r="C109" s="158">
        <v>319622</v>
      </c>
      <c r="D109" s="158">
        <v>160290.23000000001</v>
      </c>
      <c r="E109" s="158">
        <v>50.149936487475834</v>
      </c>
      <c r="F109" s="158"/>
      <c r="G109" s="158"/>
      <c r="H109" s="158"/>
      <c r="I109" s="158"/>
      <c r="J109" s="158">
        <v>319622</v>
      </c>
      <c r="K109" s="158">
        <v>235290</v>
      </c>
      <c r="L109" s="158">
        <v>248390</v>
      </c>
      <c r="M109" s="158">
        <v>248390</v>
      </c>
    </row>
    <row r="110" spans="1:13" x14ac:dyDescent="0.2">
      <c r="A110" s="136" t="s">
        <v>137</v>
      </c>
      <c r="B110" s="82">
        <v>139619.88</v>
      </c>
      <c r="C110" s="82">
        <v>319622</v>
      </c>
      <c r="D110" s="82">
        <v>160290.23000000001</v>
      </c>
      <c r="E110" s="82">
        <v>50.149936487475834</v>
      </c>
      <c r="F110" s="82"/>
      <c r="G110" s="82"/>
      <c r="H110" s="82"/>
      <c r="I110" s="82"/>
      <c r="J110" s="82">
        <v>319622</v>
      </c>
      <c r="K110" s="82">
        <v>235290</v>
      </c>
      <c r="L110" s="82">
        <v>248390</v>
      </c>
      <c r="M110" s="82">
        <v>248390</v>
      </c>
    </row>
    <row r="111" spans="1:13" x14ac:dyDescent="0.2">
      <c r="A111" s="198" t="s">
        <v>165</v>
      </c>
      <c r="B111" s="82">
        <v>2061.86</v>
      </c>
      <c r="C111" s="82">
        <v>3982</v>
      </c>
      <c r="D111" s="82">
        <v>941.48</v>
      </c>
      <c r="E111" s="82">
        <v>23.643395278754394</v>
      </c>
      <c r="F111" s="82"/>
      <c r="G111" s="82"/>
      <c r="H111" s="82"/>
      <c r="I111" s="82"/>
      <c r="J111" s="82">
        <v>3982</v>
      </c>
      <c r="K111" s="82">
        <v>4000</v>
      </c>
      <c r="L111" s="82">
        <v>4000</v>
      </c>
      <c r="M111" s="82">
        <v>4000</v>
      </c>
    </row>
    <row r="112" spans="1:13" x14ac:dyDescent="0.2">
      <c r="A112" s="198" t="s">
        <v>151</v>
      </c>
      <c r="B112" s="82">
        <v>58090.62</v>
      </c>
      <c r="C112" s="82">
        <v>78306</v>
      </c>
      <c r="D112" s="82">
        <v>16976.53</v>
      </c>
      <c r="E112" s="82">
        <v>21.679730799683291</v>
      </c>
      <c r="F112" s="82"/>
      <c r="G112" s="82"/>
      <c r="H112" s="82"/>
      <c r="I112" s="82"/>
      <c r="J112" s="82">
        <v>78306</v>
      </c>
      <c r="K112" s="82">
        <v>69290</v>
      </c>
      <c r="L112" s="82">
        <v>68390</v>
      </c>
      <c r="M112" s="82">
        <v>68390</v>
      </c>
    </row>
    <row r="113" spans="1:13" x14ac:dyDescent="0.2">
      <c r="A113" s="198" t="s">
        <v>166</v>
      </c>
      <c r="B113" s="82">
        <v>79467.399999999994</v>
      </c>
      <c r="C113" s="82">
        <v>237334</v>
      </c>
      <c r="D113" s="82">
        <v>142372.22</v>
      </c>
      <c r="E113" s="82">
        <v>59.988126437847086</v>
      </c>
      <c r="F113" s="82"/>
      <c r="G113" s="82"/>
      <c r="H113" s="82"/>
      <c r="I113" s="82"/>
      <c r="J113" s="82">
        <v>237334</v>
      </c>
      <c r="K113" s="82">
        <v>162000</v>
      </c>
      <c r="L113" s="82">
        <v>176000</v>
      </c>
      <c r="M113" s="82">
        <v>176000</v>
      </c>
    </row>
    <row r="114" spans="1:13" x14ac:dyDescent="0.2">
      <c r="A114" s="196" t="s">
        <v>175</v>
      </c>
      <c r="B114" s="158">
        <v>5474.82</v>
      </c>
      <c r="C114" s="158"/>
      <c r="D114" s="158"/>
      <c r="E114" s="158"/>
      <c r="F114" s="158"/>
      <c r="G114" s="158">
        <v>550</v>
      </c>
      <c r="H114" s="158"/>
      <c r="I114" s="158"/>
      <c r="J114" s="158">
        <v>550</v>
      </c>
      <c r="K114" s="158"/>
      <c r="L114" s="158"/>
      <c r="M114" s="158"/>
    </row>
    <row r="115" spans="1:13" x14ac:dyDescent="0.2">
      <c r="A115" s="136" t="s">
        <v>190</v>
      </c>
      <c r="B115" s="82">
        <v>5474.82</v>
      </c>
      <c r="C115" s="82"/>
      <c r="D115" s="82"/>
      <c r="E115" s="82"/>
      <c r="F115" s="82"/>
      <c r="G115" s="82">
        <v>550</v>
      </c>
      <c r="H115" s="82"/>
      <c r="I115" s="82"/>
      <c r="J115" s="82">
        <v>550</v>
      </c>
      <c r="K115" s="82"/>
      <c r="L115" s="82"/>
      <c r="M115" s="82"/>
    </row>
    <row r="116" spans="1:13" x14ac:dyDescent="0.2">
      <c r="A116" s="198" t="s">
        <v>286</v>
      </c>
      <c r="B116" s="82">
        <v>5474.82</v>
      </c>
      <c r="C116" s="82"/>
      <c r="D116" s="82"/>
      <c r="E116" s="82"/>
      <c r="F116" s="82"/>
      <c r="G116" s="82">
        <v>550</v>
      </c>
      <c r="H116" s="82"/>
      <c r="I116" s="82"/>
      <c r="J116" s="82">
        <v>550</v>
      </c>
      <c r="K116" s="82"/>
      <c r="L116" s="82"/>
      <c r="M116" s="82"/>
    </row>
    <row r="117" spans="1:13" x14ac:dyDescent="0.2">
      <c r="A117" s="196" t="s">
        <v>176</v>
      </c>
      <c r="B117" s="158">
        <v>22951.35</v>
      </c>
      <c r="C117" s="158">
        <v>17717</v>
      </c>
      <c r="D117" s="158">
        <v>527.5</v>
      </c>
      <c r="E117" s="158">
        <v>2.9773663712818195</v>
      </c>
      <c r="F117" s="158">
        <v>10000</v>
      </c>
      <c r="G117" s="158"/>
      <c r="H117" s="158"/>
      <c r="I117" s="158"/>
      <c r="J117" s="158">
        <v>7717</v>
      </c>
      <c r="K117" s="158"/>
      <c r="L117" s="158"/>
      <c r="M117" s="158">
        <v>370300</v>
      </c>
    </row>
    <row r="118" spans="1:13" x14ac:dyDescent="0.2">
      <c r="A118" s="136" t="s">
        <v>191</v>
      </c>
      <c r="B118" s="82">
        <v>22951.35</v>
      </c>
      <c r="C118" s="82">
        <v>17717</v>
      </c>
      <c r="D118" s="82">
        <v>527.5</v>
      </c>
      <c r="E118" s="82">
        <v>2.9773663712818195</v>
      </c>
      <c r="F118" s="82">
        <v>10000</v>
      </c>
      <c r="G118" s="82"/>
      <c r="H118" s="82"/>
      <c r="I118" s="82"/>
      <c r="J118" s="82">
        <v>7717</v>
      </c>
      <c r="K118" s="82"/>
      <c r="L118" s="82"/>
      <c r="M118" s="82">
        <v>370300</v>
      </c>
    </row>
    <row r="119" spans="1:13" x14ac:dyDescent="0.2">
      <c r="A119" s="198" t="s">
        <v>253</v>
      </c>
      <c r="B119" s="82">
        <v>22951.35</v>
      </c>
      <c r="C119" s="82">
        <v>17717</v>
      </c>
      <c r="D119" s="82">
        <v>527.5</v>
      </c>
      <c r="E119" s="82">
        <v>2.9773663712818195</v>
      </c>
      <c r="F119" s="82">
        <v>10000</v>
      </c>
      <c r="G119" s="82"/>
      <c r="H119" s="82"/>
      <c r="I119" s="82"/>
      <c r="J119" s="82">
        <v>7717</v>
      </c>
      <c r="K119" s="82"/>
      <c r="L119" s="82"/>
      <c r="M119" s="82">
        <v>370300</v>
      </c>
    </row>
    <row r="120" spans="1:13" x14ac:dyDescent="0.2">
      <c r="A120" s="195" t="s">
        <v>254</v>
      </c>
      <c r="B120" s="179"/>
      <c r="C120" s="179">
        <v>18111</v>
      </c>
      <c r="D120" s="179"/>
      <c r="E120" s="179"/>
      <c r="F120" s="179">
        <v>18111</v>
      </c>
      <c r="G120" s="179"/>
      <c r="H120" s="179"/>
      <c r="I120" s="179"/>
      <c r="J120" s="179"/>
      <c r="K120" s="179"/>
      <c r="L120" s="179"/>
      <c r="M120" s="179"/>
    </row>
    <row r="121" spans="1:13" x14ac:dyDescent="0.2">
      <c r="A121" s="196" t="s">
        <v>176</v>
      </c>
      <c r="B121" s="158"/>
      <c r="C121" s="158">
        <v>18111</v>
      </c>
      <c r="D121" s="158"/>
      <c r="E121" s="158"/>
      <c r="F121" s="158">
        <v>18111</v>
      </c>
      <c r="G121" s="158"/>
      <c r="H121" s="158"/>
      <c r="I121" s="158"/>
      <c r="J121" s="158"/>
      <c r="K121" s="158"/>
      <c r="L121" s="158"/>
      <c r="M121" s="158"/>
    </row>
    <row r="122" spans="1:13" x14ac:dyDescent="0.2">
      <c r="A122" s="136" t="s">
        <v>191</v>
      </c>
      <c r="B122" s="82"/>
      <c r="C122" s="82">
        <v>18111</v>
      </c>
      <c r="D122" s="82"/>
      <c r="E122" s="82"/>
      <c r="F122" s="82">
        <v>18111</v>
      </c>
      <c r="G122" s="82"/>
      <c r="H122" s="82"/>
      <c r="I122" s="82"/>
      <c r="J122" s="82"/>
      <c r="K122" s="82"/>
      <c r="L122" s="82"/>
      <c r="M122" s="82"/>
    </row>
    <row r="123" spans="1:13" x14ac:dyDescent="0.2">
      <c r="A123" s="198" t="s">
        <v>253</v>
      </c>
      <c r="B123" s="82"/>
      <c r="C123" s="82">
        <v>18111</v>
      </c>
      <c r="D123" s="82"/>
      <c r="E123" s="82"/>
      <c r="F123" s="82">
        <v>18111</v>
      </c>
      <c r="G123" s="82"/>
      <c r="H123" s="82"/>
      <c r="I123" s="82"/>
      <c r="J123" s="82"/>
      <c r="K123" s="82"/>
      <c r="L123" s="82"/>
      <c r="M123" s="82"/>
    </row>
    <row r="124" spans="1:13" x14ac:dyDescent="0.2">
      <c r="A124" s="174" t="s">
        <v>255</v>
      </c>
      <c r="B124" s="177">
        <v>78040.800000000003</v>
      </c>
      <c r="C124" s="177">
        <v>184019</v>
      </c>
      <c r="D124" s="177">
        <v>49642.789999999994</v>
      </c>
      <c r="E124" s="177">
        <v>26.976991506311844</v>
      </c>
      <c r="F124" s="177"/>
      <c r="G124" s="177"/>
      <c r="H124" s="177"/>
      <c r="I124" s="177"/>
      <c r="J124" s="177">
        <v>184019</v>
      </c>
      <c r="K124" s="177">
        <v>178516</v>
      </c>
      <c r="L124" s="177">
        <v>140995</v>
      </c>
      <c r="M124" s="177">
        <v>66145</v>
      </c>
    </row>
    <row r="125" spans="1:13" x14ac:dyDescent="0.2">
      <c r="A125" s="195" t="s">
        <v>150</v>
      </c>
      <c r="B125" s="179">
        <v>78040.800000000003</v>
      </c>
      <c r="C125" s="179">
        <v>184019</v>
      </c>
      <c r="D125" s="179">
        <v>49642.789999999994</v>
      </c>
      <c r="E125" s="179">
        <v>26.976991506311844</v>
      </c>
      <c r="F125" s="179"/>
      <c r="G125" s="179"/>
      <c r="H125" s="179"/>
      <c r="I125" s="179"/>
      <c r="J125" s="179">
        <v>184019</v>
      </c>
      <c r="K125" s="179">
        <v>178516</v>
      </c>
      <c r="L125" s="179">
        <v>140995</v>
      </c>
      <c r="M125" s="179">
        <v>66145</v>
      </c>
    </row>
    <row r="126" spans="1:13" x14ac:dyDescent="0.2">
      <c r="A126" s="196" t="s">
        <v>136</v>
      </c>
      <c r="B126" s="158">
        <v>47531.22</v>
      </c>
      <c r="C126" s="158">
        <v>53296</v>
      </c>
      <c r="D126" s="158">
        <v>16506.419999999998</v>
      </c>
      <c r="E126" s="158">
        <v>30.971217352146503</v>
      </c>
      <c r="F126" s="158"/>
      <c r="G126" s="158"/>
      <c r="H126" s="158"/>
      <c r="I126" s="158"/>
      <c r="J126" s="158">
        <v>53296</v>
      </c>
      <c r="K126" s="158">
        <v>61145</v>
      </c>
      <c r="L126" s="158">
        <v>63545</v>
      </c>
      <c r="M126" s="158">
        <v>66145</v>
      </c>
    </row>
    <row r="127" spans="1:13" x14ac:dyDescent="0.2">
      <c r="A127" s="136" t="s">
        <v>184</v>
      </c>
      <c r="B127" s="82">
        <v>25956.52</v>
      </c>
      <c r="C127" s="82">
        <v>30070</v>
      </c>
      <c r="D127" s="82">
        <v>10945.73</v>
      </c>
      <c r="E127" s="82">
        <v>36.400831393415359</v>
      </c>
      <c r="F127" s="82"/>
      <c r="G127" s="82"/>
      <c r="H127" s="82"/>
      <c r="I127" s="82"/>
      <c r="J127" s="82">
        <v>30070</v>
      </c>
      <c r="K127" s="82">
        <v>34200</v>
      </c>
      <c r="L127" s="82">
        <v>35200</v>
      </c>
      <c r="M127" s="82">
        <v>37800</v>
      </c>
    </row>
    <row r="128" spans="1:13" x14ac:dyDescent="0.2">
      <c r="A128" s="198" t="s">
        <v>246</v>
      </c>
      <c r="B128" s="82">
        <v>20498.900000000001</v>
      </c>
      <c r="C128" s="82">
        <v>23226</v>
      </c>
      <c r="D128" s="82">
        <v>8139.83</v>
      </c>
      <c r="E128" s="82">
        <v>35.046198226125888</v>
      </c>
      <c r="F128" s="82"/>
      <c r="G128" s="82"/>
      <c r="H128" s="82"/>
      <c r="I128" s="82"/>
      <c r="J128" s="82">
        <v>23226</v>
      </c>
      <c r="K128" s="82">
        <v>24000</v>
      </c>
      <c r="L128" s="82">
        <v>26000</v>
      </c>
      <c r="M128" s="82">
        <v>28600</v>
      </c>
    </row>
    <row r="129" spans="1:13" x14ac:dyDescent="0.2">
      <c r="A129" s="198" t="s">
        <v>208</v>
      </c>
      <c r="B129" s="82"/>
      <c r="C129" s="82">
        <v>199</v>
      </c>
      <c r="D129" s="82">
        <v>46.9</v>
      </c>
      <c r="E129" s="82">
        <v>23.567839195979897</v>
      </c>
      <c r="F129" s="82"/>
      <c r="G129" s="82"/>
      <c r="H129" s="82"/>
      <c r="I129" s="82"/>
      <c r="J129" s="82">
        <v>199</v>
      </c>
      <c r="K129" s="82">
        <v>200</v>
      </c>
      <c r="L129" s="82">
        <v>200</v>
      </c>
      <c r="M129" s="82">
        <v>200</v>
      </c>
    </row>
    <row r="130" spans="1:13" x14ac:dyDescent="0.2">
      <c r="A130" s="198" t="s">
        <v>247</v>
      </c>
      <c r="B130" s="82">
        <v>5457.62</v>
      </c>
      <c r="C130" s="82">
        <v>6645</v>
      </c>
      <c r="D130" s="82">
        <v>2759</v>
      </c>
      <c r="E130" s="82">
        <v>41.519939804364178</v>
      </c>
      <c r="F130" s="82"/>
      <c r="G130" s="82"/>
      <c r="H130" s="82"/>
      <c r="I130" s="82"/>
      <c r="J130" s="82">
        <v>6645</v>
      </c>
      <c r="K130" s="82">
        <v>10000</v>
      </c>
      <c r="L130" s="82">
        <v>9000</v>
      </c>
      <c r="M130" s="82">
        <v>9000</v>
      </c>
    </row>
    <row r="131" spans="1:13" x14ac:dyDescent="0.2">
      <c r="A131" s="136" t="s">
        <v>137</v>
      </c>
      <c r="B131" s="82">
        <v>13890.19</v>
      </c>
      <c r="C131" s="82">
        <v>15263</v>
      </c>
      <c r="D131" s="82">
        <v>5022.1000000000004</v>
      </c>
      <c r="E131" s="82">
        <v>32.90375417676735</v>
      </c>
      <c r="F131" s="82"/>
      <c r="G131" s="82"/>
      <c r="H131" s="82"/>
      <c r="I131" s="82"/>
      <c r="J131" s="82">
        <v>15263</v>
      </c>
      <c r="K131" s="82">
        <v>18145</v>
      </c>
      <c r="L131" s="82">
        <v>19545</v>
      </c>
      <c r="M131" s="82">
        <v>19545</v>
      </c>
    </row>
    <row r="132" spans="1:13" x14ac:dyDescent="0.2">
      <c r="A132" s="198" t="s">
        <v>165</v>
      </c>
      <c r="B132" s="82">
        <v>10780.44</v>
      </c>
      <c r="C132" s="82">
        <v>10618</v>
      </c>
      <c r="D132" s="82">
        <v>4344.0200000000004</v>
      </c>
      <c r="E132" s="82">
        <v>40.911847805613114</v>
      </c>
      <c r="F132" s="82"/>
      <c r="G132" s="82"/>
      <c r="H132" s="82"/>
      <c r="I132" s="82"/>
      <c r="J132" s="82">
        <v>10618</v>
      </c>
      <c r="K132" s="82">
        <v>13500</v>
      </c>
      <c r="L132" s="82">
        <v>14900</v>
      </c>
      <c r="M132" s="82">
        <v>14900</v>
      </c>
    </row>
    <row r="133" spans="1:13" x14ac:dyDescent="0.2">
      <c r="A133" s="198" t="s">
        <v>250</v>
      </c>
      <c r="B133" s="82">
        <v>3109.75</v>
      </c>
      <c r="C133" s="82">
        <v>4645</v>
      </c>
      <c r="D133" s="82">
        <v>678.08</v>
      </c>
      <c r="E133" s="82">
        <v>14.59806243272336</v>
      </c>
      <c r="F133" s="82"/>
      <c r="G133" s="82"/>
      <c r="H133" s="82"/>
      <c r="I133" s="82"/>
      <c r="J133" s="82">
        <v>4645</v>
      </c>
      <c r="K133" s="82">
        <v>4645</v>
      </c>
      <c r="L133" s="82">
        <v>4645</v>
      </c>
      <c r="M133" s="82">
        <v>4645</v>
      </c>
    </row>
    <row r="134" spans="1:13" x14ac:dyDescent="0.2">
      <c r="A134" s="136" t="s">
        <v>186</v>
      </c>
      <c r="B134" s="82">
        <v>7684.51</v>
      </c>
      <c r="C134" s="82">
        <v>7963</v>
      </c>
      <c r="D134" s="82">
        <v>538.59</v>
      </c>
      <c r="E134" s="82">
        <v>6.7636569132236604</v>
      </c>
      <c r="F134" s="82"/>
      <c r="G134" s="82"/>
      <c r="H134" s="82"/>
      <c r="I134" s="82"/>
      <c r="J134" s="82">
        <v>7963</v>
      </c>
      <c r="K134" s="82">
        <v>8800</v>
      </c>
      <c r="L134" s="82">
        <v>8800</v>
      </c>
      <c r="M134" s="82">
        <v>8800</v>
      </c>
    </row>
    <row r="135" spans="1:13" x14ac:dyDescent="0.2">
      <c r="A135" s="198" t="s">
        <v>222</v>
      </c>
      <c r="B135" s="82">
        <v>7684.51</v>
      </c>
      <c r="C135" s="82">
        <v>7963</v>
      </c>
      <c r="D135" s="82">
        <v>538.59</v>
      </c>
      <c r="E135" s="82">
        <v>6.7636569132236604</v>
      </c>
      <c r="F135" s="82"/>
      <c r="G135" s="82"/>
      <c r="H135" s="82"/>
      <c r="I135" s="82"/>
      <c r="J135" s="82">
        <v>7963</v>
      </c>
      <c r="K135" s="82">
        <v>8800</v>
      </c>
      <c r="L135" s="82">
        <v>8800</v>
      </c>
      <c r="M135" s="82">
        <v>8800</v>
      </c>
    </row>
    <row r="136" spans="1:13" x14ac:dyDescent="0.2">
      <c r="A136" s="196" t="s">
        <v>173</v>
      </c>
      <c r="B136" s="158">
        <v>591.05999999999995</v>
      </c>
      <c r="C136" s="158">
        <v>14412</v>
      </c>
      <c r="D136" s="158">
        <v>5903.48</v>
      </c>
      <c r="E136" s="158">
        <v>40.962253677490978</v>
      </c>
      <c r="F136" s="158"/>
      <c r="G136" s="158"/>
      <c r="H136" s="158"/>
      <c r="I136" s="158"/>
      <c r="J136" s="158">
        <v>14412</v>
      </c>
      <c r="K136" s="158">
        <v>6800</v>
      </c>
      <c r="L136" s="158">
        <v>2450</v>
      </c>
      <c r="M136" s="158"/>
    </row>
    <row r="137" spans="1:13" x14ac:dyDescent="0.2">
      <c r="A137" s="136" t="s">
        <v>187</v>
      </c>
      <c r="B137" s="82">
        <v>591.05999999999995</v>
      </c>
      <c r="C137" s="82">
        <v>14412</v>
      </c>
      <c r="D137" s="82">
        <v>5903.48</v>
      </c>
      <c r="E137" s="82">
        <v>40.962253677490978</v>
      </c>
      <c r="F137" s="82"/>
      <c r="G137" s="82"/>
      <c r="H137" s="82"/>
      <c r="I137" s="82"/>
      <c r="J137" s="82">
        <v>14412</v>
      </c>
      <c r="K137" s="82">
        <v>6800</v>
      </c>
      <c r="L137" s="82">
        <v>2450</v>
      </c>
      <c r="M137" s="82"/>
    </row>
    <row r="138" spans="1:13" ht="24" x14ac:dyDescent="0.2">
      <c r="A138" s="198" t="s">
        <v>256</v>
      </c>
      <c r="B138" s="82">
        <v>591.05999999999995</v>
      </c>
      <c r="C138" s="82">
        <v>14412</v>
      </c>
      <c r="D138" s="82">
        <v>5903.48</v>
      </c>
      <c r="E138" s="82">
        <v>40.962253677490978</v>
      </c>
      <c r="F138" s="82"/>
      <c r="G138" s="82"/>
      <c r="H138" s="82"/>
      <c r="I138" s="82"/>
      <c r="J138" s="82">
        <v>14412</v>
      </c>
      <c r="K138" s="82">
        <v>6800</v>
      </c>
      <c r="L138" s="82">
        <v>2450</v>
      </c>
      <c r="M138" s="82"/>
    </row>
    <row r="139" spans="1:13" x14ac:dyDescent="0.2">
      <c r="A139" s="196" t="s">
        <v>176</v>
      </c>
      <c r="B139" s="158">
        <v>29918.52</v>
      </c>
      <c r="C139" s="158">
        <v>116311</v>
      </c>
      <c r="D139" s="158">
        <v>27232.89</v>
      </c>
      <c r="E139" s="158">
        <v>23.413855955154713</v>
      </c>
      <c r="F139" s="158"/>
      <c r="G139" s="158"/>
      <c r="H139" s="158"/>
      <c r="I139" s="158"/>
      <c r="J139" s="158">
        <v>116311</v>
      </c>
      <c r="K139" s="158">
        <v>110571</v>
      </c>
      <c r="L139" s="158">
        <v>75000</v>
      </c>
      <c r="M139" s="158"/>
    </row>
    <row r="140" spans="1:13" x14ac:dyDescent="0.2">
      <c r="A140" s="136" t="s">
        <v>192</v>
      </c>
      <c r="B140" s="82">
        <v>29918.52</v>
      </c>
      <c r="C140" s="82">
        <v>116311</v>
      </c>
      <c r="D140" s="82">
        <v>27232.89</v>
      </c>
      <c r="E140" s="82">
        <v>23.413855955154713</v>
      </c>
      <c r="F140" s="82"/>
      <c r="G140" s="82"/>
      <c r="H140" s="82"/>
      <c r="I140" s="82"/>
      <c r="J140" s="82">
        <v>116311</v>
      </c>
      <c r="K140" s="82">
        <v>110571</v>
      </c>
      <c r="L140" s="82">
        <v>75000</v>
      </c>
      <c r="M140" s="82"/>
    </row>
    <row r="141" spans="1:13" x14ac:dyDescent="0.2">
      <c r="A141" s="198" t="s">
        <v>257</v>
      </c>
      <c r="B141" s="82">
        <v>29918.52</v>
      </c>
      <c r="C141" s="82">
        <v>116311</v>
      </c>
      <c r="D141" s="82">
        <v>27232.89</v>
      </c>
      <c r="E141" s="82">
        <v>23.413855955154713</v>
      </c>
      <c r="F141" s="82"/>
      <c r="G141" s="82"/>
      <c r="H141" s="82"/>
      <c r="I141" s="82"/>
      <c r="J141" s="82">
        <v>116311</v>
      </c>
      <c r="K141" s="82">
        <v>110571</v>
      </c>
      <c r="L141" s="82">
        <v>75000</v>
      </c>
      <c r="M141" s="82"/>
    </row>
    <row r="142" spans="1:13" ht="24" x14ac:dyDescent="0.2">
      <c r="A142" s="174" t="s">
        <v>313</v>
      </c>
      <c r="B142" s="177">
        <v>695697.17999999993</v>
      </c>
      <c r="C142" s="177"/>
      <c r="D142" s="177"/>
      <c r="E142" s="177"/>
      <c r="F142" s="177"/>
      <c r="G142" s="177"/>
      <c r="H142" s="177"/>
      <c r="I142" s="177"/>
      <c r="J142" s="177"/>
      <c r="K142" s="177"/>
      <c r="L142" s="177"/>
      <c r="M142" s="177"/>
    </row>
    <row r="143" spans="1:13" x14ac:dyDescent="0.2">
      <c r="A143" s="195" t="s">
        <v>254</v>
      </c>
      <c r="B143" s="179">
        <v>695697.17999999993</v>
      </c>
      <c r="C143" s="179"/>
      <c r="D143" s="179"/>
      <c r="E143" s="179"/>
      <c r="F143" s="179"/>
      <c r="G143" s="179"/>
      <c r="H143" s="179"/>
      <c r="I143" s="179"/>
      <c r="J143" s="179"/>
      <c r="K143" s="179"/>
      <c r="L143" s="179"/>
      <c r="M143" s="179"/>
    </row>
    <row r="144" spans="1:13" x14ac:dyDescent="0.2">
      <c r="A144" s="196" t="s">
        <v>172</v>
      </c>
      <c r="B144" s="158">
        <v>25917.030000000002</v>
      </c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</row>
    <row r="145" spans="1:13" x14ac:dyDescent="0.2">
      <c r="A145" s="136" t="s">
        <v>180</v>
      </c>
      <c r="B145" s="82">
        <v>21695.63</v>
      </c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</row>
    <row r="146" spans="1:13" x14ac:dyDescent="0.2">
      <c r="A146" s="198" t="s">
        <v>197</v>
      </c>
      <c r="B146" s="82">
        <v>21695.63</v>
      </c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</row>
    <row r="147" spans="1:13" x14ac:dyDescent="0.2">
      <c r="A147" s="136" t="s">
        <v>181</v>
      </c>
      <c r="B147" s="82">
        <v>641.61</v>
      </c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</row>
    <row r="148" spans="1:13" x14ac:dyDescent="0.2">
      <c r="A148" s="198" t="s">
        <v>199</v>
      </c>
      <c r="B148" s="82">
        <v>641.61</v>
      </c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</row>
    <row r="149" spans="1:13" x14ac:dyDescent="0.2">
      <c r="A149" s="136" t="s">
        <v>182</v>
      </c>
      <c r="B149" s="82">
        <v>3579.79</v>
      </c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</row>
    <row r="150" spans="1:13" x14ac:dyDescent="0.2">
      <c r="A150" s="198" t="s">
        <v>200</v>
      </c>
      <c r="B150" s="82">
        <v>3579.79</v>
      </c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</row>
    <row r="151" spans="1:13" x14ac:dyDescent="0.2">
      <c r="A151" s="196" t="s">
        <v>136</v>
      </c>
      <c r="B151" s="158">
        <v>669780.14999999991</v>
      </c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</row>
    <row r="152" spans="1:13" x14ac:dyDescent="0.2">
      <c r="A152" s="136" t="s">
        <v>183</v>
      </c>
      <c r="B152" s="82">
        <v>106893.38</v>
      </c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</row>
    <row r="153" spans="1:13" x14ac:dyDescent="0.2">
      <c r="A153" s="198" t="s">
        <v>243</v>
      </c>
      <c r="B153" s="82">
        <v>106893.38</v>
      </c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</row>
    <row r="154" spans="1:13" x14ac:dyDescent="0.2">
      <c r="A154" s="136" t="s">
        <v>184</v>
      </c>
      <c r="B154" s="82">
        <v>2610.4499999999998</v>
      </c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</row>
    <row r="155" spans="1:13" x14ac:dyDescent="0.2">
      <c r="A155" s="198" t="s">
        <v>245</v>
      </c>
      <c r="B155" s="82">
        <v>2610.4499999999998</v>
      </c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</row>
    <row r="156" spans="1:13" x14ac:dyDescent="0.2">
      <c r="A156" s="136" t="s">
        <v>137</v>
      </c>
      <c r="B156" s="82">
        <v>443517.04</v>
      </c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</row>
    <row r="157" spans="1:13" x14ac:dyDescent="0.2">
      <c r="A157" s="198" t="s">
        <v>248</v>
      </c>
      <c r="B157" s="82">
        <v>550.79999999999995</v>
      </c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</row>
    <row r="158" spans="1:13" x14ac:dyDescent="0.2">
      <c r="A158" s="198" t="s">
        <v>213</v>
      </c>
      <c r="B158" s="82">
        <v>12463.91</v>
      </c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</row>
    <row r="159" spans="1:13" x14ac:dyDescent="0.2">
      <c r="A159" s="198" t="s">
        <v>151</v>
      </c>
      <c r="B159" s="82">
        <v>4263.79</v>
      </c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</row>
    <row r="160" spans="1:13" x14ac:dyDescent="0.2">
      <c r="A160" s="198" t="s">
        <v>249</v>
      </c>
      <c r="B160" s="82">
        <v>426238.54</v>
      </c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</row>
    <row r="161" spans="1:13" x14ac:dyDescent="0.2">
      <c r="A161" s="136" t="s">
        <v>185</v>
      </c>
      <c r="B161" s="82">
        <v>105650.1</v>
      </c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</row>
    <row r="162" spans="1:13" x14ac:dyDescent="0.2">
      <c r="A162" s="198" t="s">
        <v>220</v>
      </c>
      <c r="B162" s="82">
        <v>105650.1</v>
      </c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</row>
    <row r="163" spans="1:13" x14ac:dyDescent="0.2">
      <c r="A163" s="136" t="s">
        <v>186</v>
      </c>
      <c r="B163" s="82">
        <v>11109.18</v>
      </c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</row>
    <row r="164" spans="1:13" x14ac:dyDescent="0.2">
      <c r="A164" s="198" t="s">
        <v>223</v>
      </c>
      <c r="B164" s="82">
        <v>8049.11</v>
      </c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</row>
    <row r="165" spans="1:13" x14ac:dyDescent="0.2">
      <c r="A165" s="198" t="s">
        <v>252</v>
      </c>
      <c r="B165" s="82">
        <v>3060.07</v>
      </c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</row>
    <row r="166" spans="1:13" x14ac:dyDescent="0.2">
      <c r="A166" s="335" t="s">
        <v>287</v>
      </c>
      <c r="B166" s="345">
        <v>11042707.239999998</v>
      </c>
      <c r="C166" s="345">
        <v>14415988</v>
      </c>
      <c r="D166" s="345">
        <v>5432570.9100000001</v>
      </c>
      <c r="E166" s="345">
        <v>37.68434678219765</v>
      </c>
      <c r="F166" s="345">
        <v>215940</v>
      </c>
      <c r="G166" s="345">
        <v>206050</v>
      </c>
      <c r="H166" s="345"/>
      <c r="I166" s="345"/>
      <c r="J166" s="345">
        <v>14406098</v>
      </c>
      <c r="K166" s="345">
        <v>17870666</v>
      </c>
      <c r="L166" s="345">
        <v>11221542</v>
      </c>
      <c r="M166" s="345">
        <v>11615339</v>
      </c>
    </row>
    <row r="167" spans="1:13" ht="15" x14ac:dyDescent="0.25">
      <c r="A167"/>
      <c r="B167"/>
      <c r="C167"/>
      <c r="D167"/>
      <c r="E167" s="151"/>
    </row>
    <row r="168" spans="1:13" ht="15" x14ac:dyDescent="0.25">
      <c r="A168"/>
      <c r="B168"/>
      <c r="C168"/>
      <c r="D168"/>
      <c r="E168" s="151"/>
    </row>
    <row r="169" spans="1:13" ht="15" x14ac:dyDescent="0.25">
      <c r="A169"/>
      <c r="B169"/>
      <c r="C169"/>
      <c r="D169"/>
      <c r="E169" s="151"/>
    </row>
    <row r="170" spans="1:13" ht="15" x14ac:dyDescent="0.25">
      <c r="A170"/>
      <c r="B170"/>
      <c r="C170"/>
      <c r="D170"/>
      <c r="E170" s="151"/>
    </row>
    <row r="171" spans="1:13" ht="15" x14ac:dyDescent="0.25">
      <c r="A171"/>
      <c r="B171"/>
      <c r="C171"/>
      <c r="D171"/>
      <c r="E171" s="151"/>
    </row>
    <row r="172" spans="1:13" ht="15" x14ac:dyDescent="0.25">
      <c r="A172"/>
      <c r="B172"/>
      <c r="C172"/>
      <c r="D172"/>
      <c r="E172" s="151"/>
    </row>
    <row r="173" spans="1:13" ht="15" x14ac:dyDescent="0.25">
      <c r="A173"/>
      <c r="B173"/>
      <c r="C173"/>
      <c r="D173"/>
      <c r="E173" s="151"/>
    </row>
    <row r="174" spans="1:13" ht="15" x14ac:dyDescent="0.25">
      <c r="A174"/>
      <c r="B174"/>
      <c r="C174"/>
      <c r="D174"/>
      <c r="E174" s="151"/>
    </row>
    <row r="175" spans="1:13" ht="15" x14ac:dyDescent="0.25">
      <c r="A175"/>
      <c r="B175"/>
      <c r="C175"/>
      <c r="D175"/>
      <c r="E175" s="151"/>
    </row>
    <row r="176" spans="1:13" ht="15" x14ac:dyDescent="0.25">
      <c r="A176"/>
      <c r="B176"/>
      <c r="C176"/>
      <c r="D176"/>
      <c r="E176" s="151"/>
    </row>
    <row r="177" spans="1:5" ht="15" x14ac:dyDescent="0.25">
      <c r="A177"/>
      <c r="B177"/>
      <c r="C177"/>
      <c r="D177"/>
      <c r="E177" s="151"/>
    </row>
    <row r="178" spans="1:5" ht="15" x14ac:dyDescent="0.25">
      <c r="A178"/>
      <c r="B178"/>
      <c r="C178"/>
      <c r="D178"/>
      <c r="E178" s="151"/>
    </row>
    <row r="179" spans="1:5" ht="15" x14ac:dyDescent="0.25">
      <c r="A179"/>
      <c r="B179"/>
      <c r="C179"/>
      <c r="D179"/>
      <c r="E179" s="151"/>
    </row>
    <row r="180" spans="1:5" ht="15" x14ac:dyDescent="0.25">
      <c r="A180"/>
      <c r="B180"/>
      <c r="C180"/>
      <c r="D180"/>
      <c r="E180" s="151"/>
    </row>
    <row r="181" spans="1:5" ht="15" x14ac:dyDescent="0.25">
      <c r="A181"/>
      <c r="B181"/>
      <c r="C181"/>
      <c r="D181"/>
      <c r="E181" s="151"/>
    </row>
    <row r="182" spans="1:5" ht="15" x14ac:dyDescent="0.25">
      <c r="A182"/>
      <c r="B182"/>
      <c r="C182"/>
      <c r="D182"/>
      <c r="E182" s="151"/>
    </row>
    <row r="183" spans="1:5" ht="15" x14ac:dyDescent="0.25">
      <c r="A183"/>
      <c r="B183"/>
      <c r="C183"/>
      <c r="D183"/>
      <c r="E183" s="151"/>
    </row>
    <row r="184" spans="1:5" ht="15" x14ac:dyDescent="0.25">
      <c r="A184"/>
      <c r="B184"/>
      <c r="C184"/>
      <c r="D184"/>
      <c r="E184" s="151"/>
    </row>
    <row r="185" spans="1:5" ht="15" x14ac:dyDescent="0.25">
      <c r="A185"/>
      <c r="B185"/>
      <c r="C185"/>
      <c r="D185"/>
      <c r="E185" s="151"/>
    </row>
    <row r="186" spans="1:5" ht="15" x14ac:dyDescent="0.25">
      <c r="A186"/>
      <c r="B186"/>
      <c r="C186"/>
      <c r="D186"/>
      <c r="E186" s="151"/>
    </row>
    <row r="187" spans="1:5" ht="15" x14ac:dyDescent="0.25">
      <c r="A187"/>
      <c r="B187"/>
      <c r="C187"/>
      <c r="D187"/>
      <c r="E187" s="151"/>
    </row>
    <row r="188" spans="1:5" ht="15" x14ac:dyDescent="0.25">
      <c r="A188"/>
      <c r="B188"/>
      <c r="C188"/>
      <c r="D188"/>
      <c r="E188" s="151"/>
    </row>
    <row r="189" spans="1:5" ht="15" x14ac:dyDescent="0.25">
      <c r="A189"/>
      <c r="B189"/>
      <c r="C189"/>
      <c r="D189"/>
      <c r="E189" s="151"/>
    </row>
    <row r="190" spans="1:5" ht="15" x14ac:dyDescent="0.25">
      <c r="A190"/>
      <c r="B190"/>
      <c r="C190"/>
      <c r="D190"/>
      <c r="E190" s="151"/>
    </row>
    <row r="191" spans="1:5" ht="15" x14ac:dyDescent="0.25">
      <c r="A191"/>
      <c r="B191"/>
      <c r="C191"/>
      <c r="D191"/>
      <c r="E191" s="151"/>
    </row>
    <row r="192" spans="1:5" ht="15" x14ac:dyDescent="0.25">
      <c r="A192"/>
      <c r="B192"/>
      <c r="C192"/>
      <c r="D192"/>
      <c r="E192" s="151"/>
    </row>
    <row r="193" spans="1:5" ht="15" x14ac:dyDescent="0.25">
      <c r="A193"/>
      <c r="B193"/>
      <c r="C193"/>
      <c r="D193"/>
      <c r="E193" s="151"/>
    </row>
    <row r="194" spans="1:5" ht="15" x14ac:dyDescent="0.25">
      <c r="A194"/>
      <c r="B194"/>
      <c r="C194"/>
      <c r="D194"/>
      <c r="E194" s="151"/>
    </row>
    <row r="195" spans="1:5" ht="15" x14ac:dyDescent="0.25">
      <c r="A195"/>
      <c r="B195"/>
      <c r="C195"/>
      <c r="D195"/>
      <c r="E195" s="151"/>
    </row>
    <row r="196" spans="1:5" ht="15" x14ac:dyDescent="0.25">
      <c r="A196"/>
      <c r="B196"/>
      <c r="C196"/>
      <c r="D196"/>
      <c r="E196" s="151"/>
    </row>
    <row r="197" spans="1:5" ht="15" x14ac:dyDescent="0.25">
      <c r="A197"/>
      <c r="B197"/>
      <c r="C197"/>
      <c r="D197"/>
      <c r="E197" s="151"/>
    </row>
    <row r="198" spans="1:5" ht="15" x14ac:dyDescent="0.25">
      <c r="A198"/>
      <c r="B198"/>
      <c r="C198"/>
      <c r="D198"/>
      <c r="E198" s="151"/>
    </row>
    <row r="199" spans="1:5" ht="15" x14ac:dyDescent="0.25">
      <c r="A199"/>
      <c r="B199"/>
      <c r="C199"/>
      <c r="D199"/>
      <c r="E199" s="151"/>
    </row>
    <row r="200" spans="1:5" ht="15" x14ac:dyDescent="0.25">
      <c r="A200"/>
      <c r="B200"/>
      <c r="C200"/>
      <c r="D200"/>
      <c r="E200" s="151"/>
    </row>
    <row r="201" spans="1:5" ht="15" x14ac:dyDescent="0.25">
      <c r="A201"/>
      <c r="B201"/>
      <c r="C201"/>
      <c r="D201"/>
      <c r="E201" s="151"/>
    </row>
    <row r="202" spans="1:5" ht="15" x14ac:dyDescent="0.25">
      <c r="A202"/>
      <c r="B202"/>
      <c r="C202"/>
      <c r="D202"/>
      <c r="E202" s="151"/>
    </row>
    <row r="203" spans="1:5" ht="15" x14ac:dyDescent="0.25">
      <c r="A203"/>
      <c r="B203"/>
      <c r="C203"/>
      <c r="D203"/>
      <c r="E203" s="151"/>
    </row>
    <row r="204" spans="1:5" ht="15" x14ac:dyDescent="0.25">
      <c r="A204"/>
      <c r="B204"/>
      <c r="C204"/>
      <c r="D204"/>
      <c r="E204" s="151"/>
    </row>
    <row r="205" spans="1:5" ht="15" x14ac:dyDescent="0.25">
      <c r="A205"/>
      <c r="B205"/>
      <c r="C205"/>
      <c r="D205"/>
      <c r="E205" s="151"/>
    </row>
    <row r="206" spans="1:5" ht="15" x14ac:dyDescent="0.25">
      <c r="A206"/>
      <c r="B206"/>
      <c r="C206"/>
      <c r="D206"/>
      <c r="E206" s="151"/>
    </row>
    <row r="207" spans="1:5" ht="15" x14ac:dyDescent="0.25">
      <c r="A207"/>
      <c r="B207"/>
      <c r="C207"/>
      <c r="D207"/>
      <c r="E207" s="151"/>
    </row>
    <row r="208" spans="1:5" ht="15" x14ac:dyDescent="0.25">
      <c r="A208"/>
      <c r="B208"/>
      <c r="C208"/>
      <c r="D208"/>
      <c r="E208" s="151"/>
    </row>
    <row r="209" spans="1:5" ht="15" x14ac:dyDescent="0.25">
      <c r="A209"/>
      <c r="B209"/>
      <c r="C209"/>
      <c r="D209"/>
      <c r="E209" s="151"/>
    </row>
    <row r="210" spans="1:5" ht="15" x14ac:dyDescent="0.25">
      <c r="A210"/>
      <c r="B210"/>
      <c r="C210"/>
      <c r="D210"/>
      <c r="E210" s="151"/>
    </row>
    <row r="211" spans="1:5" ht="15" x14ac:dyDescent="0.25">
      <c r="A211"/>
      <c r="B211"/>
      <c r="C211"/>
      <c r="D211"/>
      <c r="E211" s="151"/>
    </row>
    <row r="212" spans="1:5" ht="15" x14ac:dyDescent="0.25">
      <c r="A212"/>
      <c r="B212"/>
      <c r="C212"/>
      <c r="D212"/>
      <c r="E212" s="151"/>
    </row>
    <row r="213" spans="1:5" ht="15" x14ac:dyDescent="0.25">
      <c r="A213"/>
      <c r="B213"/>
      <c r="C213"/>
      <c r="D213"/>
      <c r="E213" s="151"/>
    </row>
    <row r="214" spans="1:5" ht="15" x14ac:dyDescent="0.25">
      <c r="A214"/>
      <c r="B214"/>
      <c r="C214"/>
      <c r="D214"/>
      <c r="E214" s="151"/>
    </row>
    <row r="215" spans="1:5" ht="15" x14ac:dyDescent="0.25">
      <c r="A215"/>
      <c r="B215"/>
      <c r="C215"/>
      <c r="D215"/>
      <c r="E215" s="151"/>
    </row>
    <row r="216" spans="1:5" ht="15" x14ac:dyDescent="0.25">
      <c r="A216"/>
      <c r="B216"/>
      <c r="C216"/>
      <c r="D216"/>
      <c r="E216" s="151"/>
    </row>
    <row r="217" spans="1:5" ht="15" x14ac:dyDescent="0.25">
      <c r="A217"/>
      <c r="B217"/>
      <c r="C217"/>
      <c r="D217"/>
      <c r="E217" s="151"/>
    </row>
    <row r="218" spans="1:5" ht="15" x14ac:dyDescent="0.25">
      <c r="A218"/>
      <c r="B218"/>
      <c r="C218"/>
      <c r="D218"/>
      <c r="E218" s="151"/>
    </row>
    <row r="219" spans="1:5" ht="15" x14ac:dyDescent="0.25">
      <c r="A219"/>
      <c r="B219"/>
      <c r="C219"/>
      <c r="D219"/>
      <c r="E219" s="151"/>
    </row>
    <row r="220" spans="1:5" ht="15" x14ac:dyDescent="0.25">
      <c r="A220" s="116"/>
      <c r="B220" s="116"/>
      <c r="C220" s="116"/>
      <c r="D220" s="116"/>
      <c r="E220" s="185"/>
    </row>
    <row r="221" spans="1:5" ht="15" x14ac:dyDescent="0.25">
      <c r="A221" s="116"/>
      <c r="B221" s="116"/>
      <c r="C221" s="116"/>
      <c r="D221" s="116"/>
      <c r="E221" s="185"/>
    </row>
    <row r="222" spans="1:5" ht="15" x14ac:dyDescent="0.25">
      <c r="A222" s="116"/>
      <c r="B222" s="116"/>
      <c r="C222" s="116"/>
      <c r="D222" s="116"/>
      <c r="E222" s="185"/>
    </row>
    <row r="223" spans="1:5" ht="15" x14ac:dyDescent="0.25">
      <c r="A223" s="116"/>
      <c r="B223" s="116"/>
      <c r="C223" s="116"/>
      <c r="D223" s="116"/>
      <c r="E223" s="185"/>
    </row>
    <row r="224" spans="1:5" ht="15" x14ac:dyDescent="0.25">
      <c r="A224" s="116"/>
      <c r="B224" s="116"/>
      <c r="C224" s="116"/>
      <c r="D224" s="116"/>
      <c r="E224" s="185"/>
    </row>
    <row r="225" spans="1:5" ht="15" x14ac:dyDescent="0.25">
      <c r="A225" s="116"/>
      <c r="B225" s="116"/>
      <c r="C225" s="116"/>
      <c r="D225" s="116"/>
      <c r="E225" s="185"/>
    </row>
    <row r="226" spans="1:5" ht="15" x14ac:dyDescent="0.25">
      <c r="A226" s="116"/>
      <c r="B226" s="116"/>
      <c r="C226" s="116"/>
      <c r="D226" s="116"/>
      <c r="E226" s="185"/>
    </row>
    <row r="227" spans="1:5" ht="15" x14ac:dyDescent="0.25">
      <c r="A227" s="116"/>
      <c r="B227" s="116"/>
      <c r="C227" s="116"/>
      <c r="D227" s="116"/>
      <c r="E227" s="185"/>
    </row>
    <row r="228" spans="1:5" ht="15" x14ac:dyDescent="0.25">
      <c r="A228" s="116"/>
      <c r="B228" s="116"/>
      <c r="C228" s="116"/>
      <c r="D228" s="116"/>
      <c r="E228" s="185"/>
    </row>
    <row r="229" spans="1:5" ht="15" x14ac:dyDescent="0.25">
      <c r="A229" s="116"/>
      <c r="B229" s="116"/>
      <c r="C229" s="116"/>
      <c r="D229" s="116"/>
      <c r="E229" s="185"/>
    </row>
    <row r="230" spans="1:5" ht="15" x14ac:dyDescent="0.25">
      <c r="A230" s="116"/>
      <c r="B230" s="116"/>
      <c r="C230" s="116"/>
      <c r="D230" s="116"/>
      <c r="E230" s="185"/>
    </row>
    <row r="231" spans="1:5" ht="15" x14ac:dyDescent="0.25">
      <c r="A231" s="116"/>
      <c r="B231" s="116"/>
      <c r="C231" s="116"/>
      <c r="D231" s="116"/>
      <c r="E231" s="185"/>
    </row>
    <row r="232" spans="1:5" ht="15" x14ac:dyDescent="0.25">
      <c r="A232" s="116"/>
      <c r="B232" s="116"/>
      <c r="C232" s="116"/>
      <c r="D232" s="116"/>
      <c r="E232" s="185"/>
    </row>
    <row r="233" spans="1:5" ht="15" x14ac:dyDescent="0.25">
      <c r="A233" s="116"/>
      <c r="B233" s="116"/>
      <c r="C233" s="116"/>
      <c r="D233" s="116"/>
      <c r="E233" s="185"/>
    </row>
    <row r="234" spans="1:5" ht="15" x14ac:dyDescent="0.25">
      <c r="A234" s="116"/>
      <c r="B234" s="116"/>
      <c r="C234" s="116"/>
      <c r="D234" s="116"/>
      <c r="E234" s="185"/>
    </row>
    <row r="235" spans="1:5" ht="15" x14ac:dyDescent="0.25">
      <c r="A235" s="116"/>
      <c r="B235" s="116"/>
      <c r="C235" s="116"/>
      <c r="D235" s="116"/>
      <c r="E235" s="185"/>
    </row>
    <row r="236" spans="1:5" ht="15" x14ac:dyDescent="0.25">
      <c r="A236" s="116"/>
      <c r="B236" s="116"/>
      <c r="C236" s="116"/>
      <c r="D236" s="116"/>
      <c r="E236" s="185"/>
    </row>
    <row r="237" spans="1:5" ht="15" x14ac:dyDescent="0.25">
      <c r="A237" s="116"/>
      <c r="B237" s="116"/>
      <c r="C237" s="116"/>
      <c r="D237" s="116"/>
      <c r="E237" s="185"/>
    </row>
    <row r="238" spans="1:5" ht="15" x14ac:dyDescent="0.25">
      <c r="A238" s="116"/>
      <c r="B238" s="116"/>
      <c r="C238" s="116"/>
      <c r="D238" s="116"/>
      <c r="E238" s="185"/>
    </row>
    <row r="239" spans="1:5" ht="15" x14ac:dyDescent="0.25">
      <c r="A239" s="116"/>
      <c r="B239" s="116"/>
      <c r="C239" s="116"/>
      <c r="D239" s="116"/>
      <c r="E239" s="185"/>
    </row>
    <row r="240" spans="1:5" ht="15" x14ac:dyDescent="0.25">
      <c r="A240" s="116"/>
      <c r="B240" s="116"/>
      <c r="C240" s="116"/>
      <c r="D240" s="116"/>
      <c r="E240" s="185"/>
    </row>
    <row r="241" spans="1:5" ht="15" x14ac:dyDescent="0.25">
      <c r="A241" s="116"/>
      <c r="B241" s="116"/>
      <c r="C241" s="116"/>
      <c r="D241" s="116"/>
      <c r="E241" s="185"/>
    </row>
    <row r="242" spans="1:5" ht="15" x14ac:dyDescent="0.25">
      <c r="A242" s="116"/>
      <c r="B242" s="116"/>
      <c r="C242" s="116"/>
      <c r="D242" s="116"/>
      <c r="E242" s="185"/>
    </row>
    <row r="243" spans="1:5" ht="15" x14ac:dyDescent="0.25">
      <c r="A243" s="116"/>
      <c r="B243" s="116"/>
      <c r="C243" s="116"/>
      <c r="D243" s="116"/>
      <c r="E243" s="185"/>
    </row>
    <row r="244" spans="1:5" ht="15" x14ac:dyDescent="0.25">
      <c r="A244" s="116"/>
      <c r="B244" s="116"/>
      <c r="C244" s="116"/>
      <c r="D244" s="116"/>
      <c r="E244" s="185"/>
    </row>
    <row r="245" spans="1:5" ht="15" x14ac:dyDescent="0.25">
      <c r="A245" s="116"/>
      <c r="B245" s="116"/>
      <c r="C245" s="116"/>
      <c r="D245" s="116"/>
      <c r="E245" s="185"/>
    </row>
    <row r="246" spans="1:5" ht="15" x14ac:dyDescent="0.25">
      <c r="A246" s="116"/>
      <c r="B246" s="116"/>
      <c r="C246" s="116"/>
      <c r="D246" s="116"/>
      <c r="E246" s="185"/>
    </row>
    <row r="247" spans="1:5" ht="15" x14ac:dyDescent="0.25">
      <c r="A247" s="116"/>
      <c r="B247" s="116"/>
      <c r="C247" s="116"/>
      <c r="D247" s="116"/>
      <c r="E247" s="185"/>
    </row>
    <row r="248" spans="1:5" ht="15" x14ac:dyDescent="0.25">
      <c r="A248" s="116"/>
      <c r="B248" s="116"/>
      <c r="C248" s="116"/>
      <c r="D248" s="116"/>
      <c r="E248" s="185"/>
    </row>
    <row r="249" spans="1:5" ht="15" x14ac:dyDescent="0.25">
      <c r="A249" s="116"/>
      <c r="B249" s="116"/>
      <c r="C249" s="116"/>
      <c r="D249" s="116"/>
      <c r="E249" s="185"/>
    </row>
    <row r="250" spans="1:5" ht="15" x14ac:dyDescent="0.25">
      <c r="A250" s="116"/>
      <c r="B250" s="116"/>
      <c r="C250" s="116"/>
      <c r="D250" s="116"/>
      <c r="E250" s="185"/>
    </row>
    <row r="251" spans="1:5" ht="15" x14ac:dyDescent="0.25">
      <c r="A251" s="116"/>
      <c r="B251" s="116"/>
      <c r="C251" s="116"/>
      <c r="D251" s="116"/>
      <c r="E251" s="185"/>
    </row>
    <row r="252" spans="1:5" ht="15" x14ac:dyDescent="0.25">
      <c r="A252" s="116"/>
      <c r="B252" s="116"/>
      <c r="C252" s="116"/>
      <c r="D252" s="116"/>
      <c r="E252" s="185"/>
    </row>
    <row r="253" spans="1:5" ht="15" x14ac:dyDescent="0.25">
      <c r="A253" s="116"/>
      <c r="B253" s="116"/>
      <c r="C253" s="116"/>
      <c r="D253" s="116"/>
      <c r="E253" s="185"/>
    </row>
    <row r="254" spans="1:5" ht="15" x14ac:dyDescent="0.25">
      <c r="A254" s="116"/>
      <c r="B254" s="116"/>
      <c r="C254" s="116"/>
      <c r="D254" s="116"/>
      <c r="E254" s="185"/>
    </row>
    <row r="255" spans="1:5" ht="15" x14ac:dyDescent="0.25">
      <c r="A255" s="116"/>
      <c r="B255" s="116"/>
      <c r="C255" s="116"/>
      <c r="D255" s="116"/>
      <c r="E255" s="185"/>
    </row>
    <row r="256" spans="1:5" ht="15" x14ac:dyDescent="0.25">
      <c r="A256" s="116"/>
      <c r="B256" s="116"/>
      <c r="C256" s="116"/>
      <c r="D256" s="116"/>
      <c r="E256" s="185"/>
    </row>
    <row r="257" spans="1:5" ht="15" x14ac:dyDescent="0.25">
      <c r="A257" s="116"/>
      <c r="B257" s="116"/>
      <c r="C257" s="116"/>
      <c r="D257" s="116"/>
      <c r="E257" s="185"/>
    </row>
    <row r="258" spans="1:5" ht="15" x14ac:dyDescent="0.25">
      <c r="A258" s="116"/>
      <c r="B258" s="116"/>
      <c r="C258" s="116"/>
      <c r="D258" s="116"/>
      <c r="E258" s="185"/>
    </row>
  </sheetData>
  <sheetProtection sheet="1" objects="1" scenarios="1" selectLockedCells="1" selectUnlockedCells="1"/>
  <mergeCells count="22">
    <mergeCell ref="A3:A4"/>
    <mergeCell ref="K28:K29"/>
    <mergeCell ref="B3:B4"/>
    <mergeCell ref="M3:M4"/>
    <mergeCell ref="M28:M29"/>
    <mergeCell ref="L28:L29"/>
    <mergeCell ref="A1:L1"/>
    <mergeCell ref="A2:L2"/>
    <mergeCell ref="A28:A29"/>
    <mergeCell ref="C28:C29"/>
    <mergeCell ref="F28:G28"/>
    <mergeCell ref="H28:H29"/>
    <mergeCell ref="I28:I29"/>
    <mergeCell ref="J28:J29"/>
    <mergeCell ref="L3:L4"/>
    <mergeCell ref="C3:C4"/>
    <mergeCell ref="I3:I4"/>
    <mergeCell ref="J3:J4"/>
    <mergeCell ref="K3:K4"/>
    <mergeCell ref="F3:G3"/>
    <mergeCell ref="H3:H4"/>
    <mergeCell ref="B28:B29"/>
  </mergeCells>
  <pageMargins left="0" right="0" top="0" bottom="0" header="0.31496062992125984" footer="0.31496062992125984"/>
  <pageSetup paperSize="9" scale="79" fitToHeight="0" orientation="portrait" r:id="rId3"/>
  <colBreaks count="1" manualBreakCount="1">
    <brk id="4" max="1048575" man="1"/>
  </colBreaks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M248"/>
  <sheetViews>
    <sheetView showGridLines="0" zoomScaleNormal="100" zoomScaleSheetLayoutView="70" workbookViewId="0">
      <pane ySplit="10" topLeftCell="A11" activePane="bottomLeft" state="frozen"/>
      <selection pane="bottomLeft" activeCell="A16" sqref="A16:M16"/>
    </sheetView>
  </sheetViews>
  <sheetFormatPr defaultColWidth="8.85546875" defaultRowHeight="12" x14ac:dyDescent="0.2"/>
  <cols>
    <col min="1" max="1" width="60.7109375" style="61" customWidth="1"/>
    <col min="2" max="2" width="13.7109375" style="81" customWidth="1"/>
    <col min="3" max="3" width="16.140625" style="81" customWidth="1"/>
    <col min="4" max="4" width="13.7109375" style="81" hidden="1" customWidth="1"/>
    <col min="5" max="5" width="11.42578125" style="81" hidden="1" customWidth="1"/>
    <col min="6" max="7" width="9.28515625" style="61" hidden="1" customWidth="1"/>
    <col min="8" max="8" width="8.85546875" style="61" hidden="1" customWidth="1"/>
    <col min="9" max="9" width="11" style="61" hidden="1" customWidth="1"/>
    <col min="10" max="10" width="14.42578125" style="61" hidden="1" customWidth="1"/>
    <col min="11" max="11" width="13.7109375" style="61" customWidth="1"/>
    <col min="12" max="12" width="11.85546875" style="61" bestFit="1" customWidth="1"/>
    <col min="13" max="13" width="12" style="61" customWidth="1"/>
    <col min="14" max="16384" width="8.85546875" style="61"/>
  </cols>
  <sheetData>
    <row r="1" spans="1:13" x14ac:dyDescent="0.2">
      <c r="A1" s="374" t="s">
        <v>312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x14ac:dyDescent="0.2">
      <c r="A2" s="374" t="s">
        <v>344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</row>
    <row r="3" spans="1:13" ht="35.25" customHeight="1" x14ac:dyDescent="0.2">
      <c r="A3" s="371"/>
      <c r="B3" s="371" t="s">
        <v>412</v>
      </c>
      <c r="C3" s="371" t="s">
        <v>411</v>
      </c>
      <c r="D3" s="130"/>
      <c r="E3" s="130"/>
      <c r="F3" s="379" t="s">
        <v>363</v>
      </c>
      <c r="G3" s="380"/>
      <c r="H3" s="371" t="s">
        <v>395</v>
      </c>
      <c r="I3" s="371" t="s">
        <v>396</v>
      </c>
      <c r="J3" s="371" t="s">
        <v>411</v>
      </c>
      <c r="K3" s="371" t="s">
        <v>410</v>
      </c>
      <c r="L3" s="371" t="s">
        <v>398</v>
      </c>
      <c r="M3" s="373" t="s">
        <v>408</v>
      </c>
    </row>
    <row r="4" spans="1:13" ht="36" x14ac:dyDescent="0.2">
      <c r="A4" s="372"/>
      <c r="B4" s="372"/>
      <c r="C4" s="372"/>
      <c r="D4" s="304" t="s">
        <v>327</v>
      </c>
      <c r="E4" s="202" t="s">
        <v>334</v>
      </c>
      <c r="F4" s="302" t="s">
        <v>393</v>
      </c>
      <c r="G4" s="302" t="s">
        <v>394</v>
      </c>
      <c r="H4" s="372"/>
      <c r="I4" s="372"/>
      <c r="J4" s="372"/>
      <c r="K4" s="372"/>
      <c r="L4" s="372"/>
      <c r="M4" s="373"/>
    </row>
    <row r="5" spans="1:13" x14ac:dyDescent="0.2">
      <c r="A5" s="302"/>
      <c r="B5" s="305" t="s">
        <v>328</v>
      </c>
      <c r="C5" s="305" t="s">
        <v>329</v>
      </c>
      <c r="E5" s="204" t="s">
        <v>331</v>
      </c>
      <c r="F5" s="305" t="s">
        <v>330</v>
      </c>
      <c r="G5" s="305" t="s">
        <v>331</v>
      </c>
      <c r="H5" s="305" t="s">
        <v>366</v>
      </c>
      <c r="I5" s="305" t="s">
        <v>400</v>
      </c>
      <c r="J5" s="305" t="s">
        <v>329</v>
      </c>
      <c r="K5" s="305" t="s">
        <v>330</v>
      </c>
      <c r="L5" s="305" t="s">
        <v>331</v>
      </c>
      <c r="M5" s="305" t="s">
        <v>366</v>
      </c>
    </row>
    <row r="6" spans="1:13" hidden="1" x14ac:dyDescent="0.2">
      <c r="A6" s="65"/>
      <c r="B6" s="65"/>
      <c r="C6" s="65"/>
      <c r="D6" s="65"/>
      <c r="E6" s="129"/>
    </row>
    <row r="7" spans="1:13" hidden="1" x14ac:dyDescent="0.2">
      <c r="A7" s="64"/>
      <c r="B7" s="130"/>
      <c r="C7" s="130"/>
      <c r="D7" s="130"/>
      <c r="E7" s="130"/>
    </row>
    <row r="8" spans="1:13" ht="15" hidden="1" x14ac:dyDescent="0.25">
      <c r="A8" s="83" t="s">
        <v>288</v>
      </c>
      <c r="B8" s="82" t="s" vm="1">
        <v>289</v>
      </c>
      <c r="C8" s="151"/>
      <c r="D8" s="151"/>
      <c r="E8" s="151"/>
    </row>
    <row r="9" spans="1:13" ht="15" hidden="1" x14ac:dyDescent="0.25">
      <c r="A9"/>
      <c r="B9" s="151"/>
      <c r="C9" s="151"/>
      <c r="D9" s="151"/>
      <c r="E9" s="151"/>
    </row>
    <row r="10" spans="1:13" ht="55.5" hidden="1" customHeight="1" x14ac:dyDescent="0.2">
      <c r="A10" s="333" t="s">
        <v>311</v>
      </c>
      <c r="B10" s="82" t="s">
        <v>399</v>
      </c>
      <c r="C10" s="189" t="s">
        <v>285</v>
      </c>
      <c r="D10" s="86" t="s">
        <v>281</v>
      </c>
      <c r="E10" s="86" t="s">
        <v>282</v>
      </c>
      <c r="F10" s="82" t="s">
        <v>382</v>
      </c>
      <c r="G10" s="82" t="s">
        <v>383</v>
      </c>
      <c r="H10" s="82" t="s">
        <v>384</v>
      </c>
      <c r="I10" s="82" t="s">
        <v>385</v>
      </c>
      <c r="J10" s="82" t="s">
        <v>386</v>
      </c>
      <c r="K10" s="82" t="s">
        <v>387</v>
      </c>
      <c r="L10" s="82" t="s">
        <v>388</v>
      </c>
      <c r="M10" s="82" t="s">
        <v>409</v>
      </c>
    </row>
    <row r="11" spans="1:13" x14ac:dyDescent="0.2">
      <c r="A11" s="167" t="s">
        <v>2</v>
      </c>
      <c r="B11" s="190">
        <v>9457428.6899999976</v>
      </c>
      <c r="C11" s="190">
        <v>13288679</v>
      </c>
      <c r="D11" s="190">
        <v>13288679</v>
      </c>
      <c r="E11" s="190">
        <v>5070128.4300000006</v>
      </c>
      <c r="F11" s="190">
        <v>127550</v>
      </c>
      <c r="G11" s="190">
        <v>127550</v>
      </c>
      <c r="H11" s="190"/>
      <c r="I11" s="190"/>
      <c r="J11" s="190">
        <v>13288679</v>
      </c>
      <c r="K11" s="190">
        <v>17870666</v>
      </c>
      <c r="L11" s="190">
        <v>11221542</v>
      </c>
      <c r="M11" s="190">
        <v>11615339</v>
      </c>
    </row>
    <row r="12" spans="1:13" x14ac:dyDescent="0.2">
      <c r="A12" s="168" t="s">
        <v>3</v>
      </c>
      <c r="B12" s="190">
        <v>9457428.6899999976</v>
      </c>
      <c r="C12" s="190">
        <v>13288679</v>
      </c>
      <c r="D12" s="190">
        <v>13288679</v>
      </c>
      <c r="E12" s="190">
        <v>5070128.4300000006</v>
      </c>
      <c r="F12" s="190">
        <v>127550</v>
      </c>
      <c r="G12" s="190">
        <v>127550</v>
      </c>
      <c r="H12" s="190"/>
      <c r="I12" s="190"/>
      <c r="J12" s="190">
        <v>13288679</v>
      </c>
      <c r="K12" s="190">
        <v>17870666</v>
      </c>
      <c r="L12" s="190">
        <v>11221542</v>
      </c>
      <c r="M12" s="190">
        <v>11615339</v>
      </c>
    </row>
    <row r="13" spans="1:13" x14ac:dyDescent="0.2">
      <c r="A13" s="169" t="s">
        <v>4</v>
      </c>
      <c r="B13" s="190">
        <v>9457428.6899999976</v>
      </c>
      <c r="C13" s="190">
        <v>13288679</v>
      </c>
      <c r="D13" s="190">
        <v>13288679</v>
      </c>
      <c r="E13" s="190">
        <v>5070128.4300000006</v>
      </c>
      <c r="F13" s="190">
        <v>127550</v>
      </c>
      <c r="G13" s="190">
        <v>127550</v>
      </c>
      <c r="H13" s="190"/>
      <c r="I13" s="190"/>
      <c r="J13" s="190">
        <v>13288679</v>
      </c>
      <c r="K13" s="190">
        <v>17870666</v>
      </c>
      <c r="L13" s="190">
        <v>11221542</v>
      </c>
      <c r="M13" s="190">
        <v>11615339</v>
      </c>
    </row>
    <row r="14" spans="1:13" x14ac:dyDescent="0.2">
      <c r="A14" s="170" t="s">
        <v>28</v>
      </c>
      <c r="B14" s="190">
        <v>9457428.6899999976</v>
      </c>
      <c r="C14" s="190">
        <v>13288679</v>
      </c>
      <c r="D14" s="190">
        <v>13288679</v>
      </c>
      <c r="E14" s="190">
        <v>5070128.4300000006</v>
      </c>
      <c r="F14" s="190">
        <v>127550</v>
      </c>
      <c r="G14" s="190">
        <v>127550</v>
      </c>
      <c r="H14" s="190"/>
      <c r="I14" s="190"/>
      <c r="J14" s="190">
        <v>13288679</v>
      </c>
      <c r="K14" s="190">
        <v>17870666</v>
      </c>
      <c r="L14" s="190">
        <v>11221542</v>
      </c>
      <c r="M14" s="190">
        <v>11615339</v>
      </c>
    </row>
    <row r="15" spans="1:13" x14ac:dyDescent="0.2">
      <c r="A15" s="261" t="s">
        <v>150</v>
      </c>
      <c r="B15" s="191">
        <v>9457428.6899999995</v>
      </c>
      <c r="C15" s="191">
        <v>13288679</v>
      </c>
      <c r="D15" s="191">
        <v>13288679</v>
      </c>
      <c r="E15" s="191">
        <v>5070128.43</v>
      </c>
      <c r="F15" s="191">
        <v>127550</v>
      </c>
      <c r="G15" s="191">
        <v>127550</v>
      </c>
      <c r="H15" s="191"/>
      <c r="I15" s="191"/>
      <c r="J15" s="191">
        <v>13288679</v>
      </c>
      <c r="K15" s="191">
        <v>17870666</v>
      </c>
      <c r="L15" s="191">
        <v>11221542</v>
      </c>
      <c r="M15" s="191">
        <v>11615339</v>
      </c>
    </row>
    <row r="16" spans="1:13" x14ac:dyDescent="0.2">
      <c r="A16" s="335" t="s">
        <v>287</v>
      </c>
      <c r="B16" s="312">
        <v>9457428.6899999976</v>
      </c>
      <c r="C16" s="312">
        <v>13288679</v>
      </c>
      <c r="D16" s="312">
        <v>13288679</v>
      </c>
      <c r="E16" s="312">
        <v>5070128.4300000006</v>
      </c>
      <c r="F16" s="312">
        <v>127550</v>
      </c>
      <c r="G16" s="312">
        <v>127550</v>
      </c>
      <c r="H16" s="312"/>
      <c r="I16" s="312"/>
      <c r="J16" s="312">
        <v>13288679</v>
      </c>
      <c r="K16" s="312">
        <v>17870666</v>
      </c>
      <c r="L16" s="312">
        <v>11221542</v>
      </c>
      <c r="M16" s="312">
        <v>11615339</v>
      </c>
    </row>
    <row r="17" spans="1:13" ht="15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3" ht="15" x14ac:dyDescent="0.25">
      <c r="A18"/>
      <c r="B18"/>
      <c r="C18"/>
      <c r="D18"/>
      <c r="E18"/>
      <c r="F18"/>
      <c r="G18"/>
      <c r="H18"/>
      <c r="I18"/>
      <c r="J18"/>
      <c r="K18"/>
      <c r="L18"/>
    </row>
    <row r="19" spans="1:13" ht="34.9" customHeight="1" x14ac:dyDescent="0.2">
      <c r="A19" s="371"/>
      <c r="B19" s="371" t="s">
        <v>412</v>
      </c>
      <c r="C19" s="371" t="s">
        <v>367</v>
      </c>
      <c r="D19" s="130"/>
      <c r="E19" s="130"/>
      <c r="F19" s="379" t="s">
        <v>363</v>
      </c>
      <c r="G19" s="380"/>
      <c r="H19" s="371" t="s">
        <v>395</v>
      </c>
      <c r="I19" s="371" t="s">
        <v>396</v>
      </c>
      <c r="J19" s="371" t="s">
        <v>411</v>
      </c>
      <c r="K19" s="371" t="s">
        <v>410</v>
      </c>
      <c r="L19" s="371" t="s">
        <v>398</v>
      </c>
      <c r="M19" s="373" t="s">
        <v>408</v>
      </c>
    </row>
    <row r="20" spans="1:13" ht="36" x14ac:dyDescent="0.2">
      <c r="A20" s="372"/>
      <c r="B20" s="372"/>
      <c r="C20" s="372"/>
      <c r="D20" s="304" t="s">
        <v>327</v>
      </c>
      <c r="E20" s="202" t="s">
        <v>334</v>
      </c>
      <c r="F20" s="302" t="s">
        <v>393</v>
      </c>
      <c r="G20" s="302" t="s">
        <v>394</v>
      </c>
      <c r="H20" s="372"/>
      <c r="I20" s="372"/>
      <c r="J20" s="372"/>
      <c r="K20" s="372"/>
      <c r="L20" s="372"/>
      <c r="M20" s="373"/>
    </row>
    <row r="21" spans="1:13" x14ac:dyDescent="0.2">
      <c r="A21" s="302"/>
      <c r="B21" s="305" t="s">
        <v>328</v>
      </c>
      <c r="C21" s="305" t="s">
        <v>329</v>
      </c>
      <c r="E21" s="204" t="s">
        <v>331</v>
      </c>
      <c r="F21" s="305" t="s">
        <v>330</v>
      </c>
      <c r="G21" s="305" t="s">
        <v>331</v>
      </c>
      <c r="H21" s="305" t="s">
        <v>366</v>
      </c>
      <c r="I21" s="305" t="s">
        <v>400</v>
      </c>
      <c r="J21" s="305" t="s">
        <v>329</v>
      </c>
      <c r="K21" s="305" t="s">
        <v>330</v>
      </c>
      <c r="L21" s="305" t="s">
        <v>331</v>
      </c>
      <c r="M21" s="305" t="s">
        <v>366</v>
      </c>
    </row>
    <row r="22" spans="1:13" ht="48" hidden="1" customHeight="1" x14ac:dyDescent="0.25">
      <c r="A22"/>
      <c r="B22"/>
      <c r="C22"/>
      <c r="D22"/>
      <c r="E22" s="151"/>
    </row>
    <row r="23" spans="1:13" ht="55.15" hidden="1" customHeight="1" x14ac:dyDescent="0.25">
      <c r="A23" s="83" t="s">
        <v>288</v>
      </c>
      <c r="B23" s="82" t="s" vm="1">
        <v>289</v>
      </c>
      <c r="C23"/>
      <c r="D23"/>
      <c r="E23" s="151"/>
    </row>
    <row r="24" spans="1:13" ht="60" hidden="1" customHeight="1" x14ac:dyDescent="0.25">
      <c r="A24"/>
      <c r="B24"/>
      <c r="C24"/>
      <c r="D24"/>
      <c r="E24" s="151"/>
    </row>
    <row r="25" spans="1:13" ht="41.45" hidden="1" customHeight="1" x14ac:dyDescent="0.2">
      <c r="A25" s="154" t="s">
        <v>311</v>
      </c>
      <c r="B25" s="156" t="s">
        <v>285</v>
      </c>
      <c r="C25" s="156" t="s">
        <v>281</v>
      </c>
      <c r="D25" s="156" t="s">
        <v>282</v>
      </c>
      <c r="E25" s="156" t="s">
        <v>284</v>
      </c>
      <c r="F25" s="82" t="s">
        <v>382</v>
      </c>
      <c r="G25" s="82" t="s">
        <v>383</v>
      </c>
      <c r="H25" s="82" t="s">
        <v>384</v>
      </c>
      <c r="I25" s="82" t="s">
        <v>385</v>
      </c>
      <c r="J25" s="82" t="s">
        <v>386</v>
      </c>
      <c r="K25" s="82" t="s">
        <v>387</v>
      </c>
      <c r="L25" s="82" t="s">
        <v>388</v>
      </c>
      <c r="M25" s="82" t="s">
        <v>409</v>
      </c>
    </row>
    <row r="26" spans="1:13" x14ac:dyDescent="0.2">
      <c r="A26" s="160" t="s">
        <v>2</v>
      </c>
      <c r="B26" s="161">
        <v>13288679</v>
      </c>
      <c r="C26" s="161">
        <v>13288679</v>
      </c>
      <c r="D26" s="161">
        <v>5070128.4300000006</v>
      </c>
      <c r="E26" s="161">
        <v>38.153742971743092</v>
      </c>
      <c r="F26" s="161">
        <v>127550</v>
      </c>
      <c r="G26" s="161">
        <v>127550</v>
      </c>
      <c r="H26" s="161"/>
      <c r="I26" s="161"/>
      <c r="J26" s="161">
        <v>13288679</v>
      </c>
      <c r="K26" s="161">
        <v>17870666</v>
      </c>
      <c r="L26" s="161">
        <v>11221542</v>
      </c>
      <c r="M26" s="161">
        <v>11615339</v>
      </c>
    </row>
    <row r="27" spans="1:13" x14ac:dyDescent="0.2">
      <c r="A27" s="163" t="s">
        <v>3</v>
      </c>
      <c r="B27" s="161">
        <v>13288679</v>
      </c>
      <c r="C27" s="161">
        <v>13288679</v>
      </c>
      <c r="D27" s="161">
        <v>5070128.4300000006</v>
      </c>
      <c r="E27" s="161">
        <v>38.153742971743092</v>
      </c>
      <c r="F27" s="161">
        <v>127550</v>
      </c>
      <c r="G27" s="161">
        <v>127550</v>
      </c>
      <c r="H27" s="161"/>
      <c r="I27" s="161"/>
      <c r="J27" s="161">
        <v>13288679</v>
      </c>
      <c r="K27" s="161">
        <v>17870666</v>
      </c>
      <c r="L27" s="161">
        <v>11221542</v>
      </c>
      <c r="M27" s="161">
        <v>11615339</v>
      </c>
    </row>
    <row r="28" spans="1:13" x14ac:dyDescent="0.2">
      <c r="A28" s="164" t="s">
        <v>4</v>
      </c>
      <c r="B28" s="161">
        <v>13288679</v>
      </c>
      <c r="C28" s="161">
        <v>13288679</v>
      </c>
      <c r="D28" s="161">
        <v>5070128.4300000006</v>
      </c>
      <c r="E28" s="161">
        <v>38.153742971743092</v>
      </c>
      <c r="F28" s="161">
        <v>127550</v>
      </c>
      <c r="G28" s="161">
        <v>127550</v>
      </c>
      <c r="H28" s="161"/>
      <c r="I28" s="161"/>
      <c r="J28" s="161">
        <v>13288679</v>
      </c>
      <c r="K28" s="161">
        <v>17870666</v>
      </c>
      <c r="L28" s="161">
        <v>11221542</v>
      </c>
      <c r="M28" s="161">
        <v>11615339</v>
      </c>
    </row>
    <row r="29" spans="1:13" x14ac:dyDescent="0.2">
      <c r="A29" s="165" t="s">
        <v>28</v>
      </c>
      <c r="B29" s="161">
        <v>13288679</v>
      </c>
      <c r="C29" s="161">
        <v>13288679</v>
      </c>
      <c r="D29" s="161">
        <v>5070128.4300000006</v>
      </c>
      <c r="E29" s="161">
        <v>38.153742971743092</v>
      </c>
      <c r="F29" s="161">
        <v>127550</v>
      </c>
      <c r="G29" s="161">
        <v>127550</v>
      </c>
      <c r="H29" s="161"/>
      <c r="I29" s="161"/>
      <c r="J29" s="161">
        <v>13288679</v>
      </c>
      <c r="K29" s="161">
        <v>17870666</v>
      </c>
      <c r="L29" s="161">
        <v>11221542</v>
      </c>
      <c r="M29" s="161">
        <v>11615339</v>
      </c>
    </row>
    <row r="30" spans="1:13" x14ac:dyDescent="0.2">
      <c r="A30" s="261" t="s">
        <v>150</v>
      </c>
      <c r="B30" s="191">
        <v>13288679</v>
      </c>
      <c r="C30" s="191">
        <v>13288679</v>
      </c>
      <c r="D30" s="191">
        <v>5070128.43</v>
      </c>
      <c r="E30" s="191">
        <v>38.153742971743085</v>
      </c>
      <c r="F30" s="191">
        <v>127550</v>
      </c>
      <c r="G30" s="191">
        <v>127550</v>
      </c>
      <c r="H30" s="191"/>
      <c r="I30" s="191"/>
      <c r="J30" s="191">
        <v>13288679</v>
      </c>
      <c r="K30" s="191">
        <v>17870666</v>
      </c>
      <c r="L30" s="191">
        <v>11221542</v>
      </c>
      <c r="M30" s="191">
        <v>11615339</v>
      </c>
    </row>
    <row r="31" spans="1:13" x14ac:dyDescent="0.2">
      <c r="A31" s="314" t="s">
        <v>315</v>
      </c>
      <c r="B31" s="177">
        <v>12767321</v>
      </c>
      <c r="C31" s="177">
        <v>12767321</v>
      </c>
      <c r="D31" s="177">
        <v>4859667.9099999992</v>
      </c>
      <c r="E31" s="177">
        <v>38.063333020294543</v>
      </c>
      <c r="F31" s="177">
        <v>117550</v>
      </c>
      <c r="G31" s="177">
        <v>127000</v>
      </c>
      <c r="H31" s="177"/>
      <c r="I31" s="177"/>
      <c r="J31" s="177">
        <v>12776771</v>
      </c>
      <c r="K31" s="177">
        <v>17456860</v>
      </c>
      <c r="L31" s="177">
        <v>10832157</v>
      </c>
      <c r="M31" s="177">
        <v>10930504</v>
      </c>
    </row>
    <row r="32" spans="1:13" x14ac:dyDescent="0.2">
      <c r="A32" s="196" t="s">
        <v>172</v>
      </c>
      <c r="B32" s="158">
        <v>8519079</v>
      </c>
      <c r="C32" s="158">
        <v>8519079</v>
      </c>
      <c r="D32" s="158">
        <v>4143432.3</v>
      </c>
      <c r="E32" s="158">
        <v>48.6370921081962</v>
      </c>
      <c r="F32" s="158"/>
      <c r="G32" s="158">
        <v>68000</v>
      </c>
      <c r="H32" s="158"/>
      <c r="I32" s="158"/>
      <c r="J32" s="158">
        <v>8587079</v>
      </c>
      <c r="K32" s="158">
        <v>8842038</v>
      </c>
      <c r="L32" s="158">
        <v>9329407</v>
      </c>
      <c r="M32" s="158">
        <v>9724904</v>
      </c>
    </row>
    <row r="33" spans="1:13" x14ac:dyDescent="0.2">
      <c r="A33" s="136" t="s">
        <v>180</v>
      </c>
      <c r="B33" s="82">
        <v>7140488</v>
      </c>
      <c r="C33" s="82">
        <v>7140488</v>
      </c>
      <c r="D33" s="82">
        <v>3445335.25</v>
      </c>
      <c r="E33" s="82">
        <v>48.250697291277575</v>
      </c>
      <c r="F33" s="82"/>
      <c r="G33" s="82"/>
      <c r="H33" s="82"/>
      <c r="I33" s="82"/>
      <c r="J33" s="82">
        <v>7140488</v>
      </c>
      <c r="K33" s="82">
        <v>7409388</v>
      </c>
      <c r="L33" s="82">
        <v>7807557</v>
      </c>
      <c r="M33" s="82">
        <v>8129556</v>
      </c>
    </row>
    <row r="34" spans="1:13" x14ac:dyDescent="0.2">
      <c r="A34" s="198" t="s">
        <v>197</v>
      </c>
      <c r="B34" s="82">
        <v>7113943</v>
      </c>
      <c r="C34" s="82">
        <v>7113943</v>
      </c>
      <c r="D34" s="82">
        <v>3432433.36</v>
      </c>
      <c r="E34" s="82">
        <v>48.249379563485398</v>
      </c>
      <c r="F34" s="82"/>
      <c r="G34" s="82"/>
      <c r="H34" s="82"/>
      <c r="I34" s="82"/>
      <c r="J34" s="82">
        <v>7113943</v>
      </c>
      <c r="K34" s="82">
        <v>7379388</v>
      </c>
      <c r="L34" s="82">
        <v>7777557</v>
      </c>
      <c r="M34" s="82">
        <v>8099556</v>
      </c>
    </row>
    <row r="35" spans="1:13" x14ac:dyDescent="0.2">
      <c r="A35" s="198" t="s">
        <v>198</v>
      </c>
      <c r="B35" s="82">
        <v>26545</v>
      </c>
      <c r="C35" s="82">
        <v>26545</v>
      </c>
      <c r="D35" s="82">
        <v>12901.89</v>
      </c>
      <c r="E35" s="82">
        <v>48.603842531550193</v>
      </c>
      <c r="F35" s="82"/>
      <c r="G35" s="82"/>
      <c r="H35" s="82"/>
      <c r="I35" s="82"/>
      <c r="J35" s="82">
        <v>26545</v>
      </c>
      <c r="K35" s="82">
        <v>30000</v>
      </c>
      <c r="L35" s="82">
        <v>30000</v>
      </c>
      <c r="M35" s="82">
        <v>30000</v>
      </c>
    </row>
    <row r="36" spans="1:13" x14ac:dyDescent="0.2">
      <c r="A36" s="136" t="s">
        <v>181</v>
      </c>
      <c r="B36" s="82">
        <v>200411</v>
      </c>
      <c r="C36" s="82">
        <v>200411</v>
      </c>
      <c r="D36" s="82">
        <v>137411.94</v>
      </c>
      <c r="E36" s="82">
        <v>68.565068783649593</v>
      </c>
      <c r="F36" s="82"/>
      <c r="G36" s="82">
        <v>68000</v>
      </c>
      <c r="H36" s="82"/>
      <c r="I36" s="82"/>
      <c r="J36" s="82">
        <v>268411</v>
      </c>
      <c r="K36" s="82">
        <v>210100</v>
      </c>
      <c r="L36" s="82">
        <v>233600</v>
      </c>
      <c r="M36" s="82">
        <v>253968</v>
      </c>
    </row>
    <row r="37" spans="1:13" x14ac:dyDescent="0.2">
      <c r="A37" s="198" t="s">
        <v>199</v>
      </c>
      <c r="B37" s="82">
        <v>200411</v>
      </c>
      <c r="C37" s="82">
        <v>200411</v>
      </c>
      <c r="D37" s="82">
        <v>137411.94</v>
      </c>
      <c r="E37" s="82">
        <v>68.565068783649593</v>
      </c>
      <c r="F37" s="82"/>
      <c r="G37" s="82">
        <v>68000</v>
      </c>
      <c r="H37" s="82"/>
      <c r="I37" s="82"/>
      <c r="J37" s="82">
        <v>268411</v>
      </c>
      <c r="K37" s="82">
        <v>210100</v>
      </c>
      <c r="L37" s="82">
        <v>233600</v>
      </c>
      <c r="M37" s="82">
        <v>253968</v>
      </c>
    </row>
    <row r="38" spans="1:13" x14ac:dyDescent="0.2">
      <c r="A38" s="136" t="s">
        <v>182</v>
      </c>
      <c r="B38" s="82">
        <v>1178180</v>
      </c>
      <c r="C38" s="82">
        <v>1178180</v>
      </c>
      <c r="D38" s="82">
        <v>560685.11</v>
      </c>
      <c r="E38" s="82">
        <v>47.589087405999081</v>
      </c>
      <c r="F38" s="82"/>
      <c r="G38" s="82"/>
      <c r="H38" s="82"/>
      <c r="I38" s="82"/>
      <c r="J38" s="82">
        <v>1178180</v>
      </c>
      <c r="K38" s="82">
        <v>1222550</v>
      </c>
      <c r="L38" s="82">
        <v>1288250</v>
      </c>
      <c r="M38" s="82">
        <v>1341380</v>
      </c>
    </row>
    <row r="39" spans="1:13" x14ac:dyDescent="0.2">
      <c r="A39" s="198" t="s">
        <v>200</v>
      </c>
      <c r="B39" s="82">
        <v>1178180</v>
      </c>
      <c r="C39" s="82">
        <v>1178180</v>
      </c>
      <c r="D39" s="82">
        <v>560685.11</v>
      </c>
      <c r="E39" s="82">
        <v>47.589087405999081</v>
      </c>
      <c r="F39" s="82"/>
      <c r="G39" s="82"/>
      <c r="H39" s="82"/>
      <c r="I39" s="82"/>
      <c r="J39" s="82">
        <v>1178180</v>
      </c>
      <c r="K39" s="82">
        <v>1222550</v>
      </c>
      <c r="L39" s="82">
        <v>1288250</v>
      </c>
      <c r="M39" s="82">
        <v>1341380</v>
      </c>
    </row>
    <row r="40" spans="1:13" x14ac:dyDescent="0.2">
      <c r="A40" s="196" t="s">
        <v>136</v>
      </c>
      <c r="B40" s="158">
        <v>1478883</v>
      </c>
      <c r="C40" s="158">
        <v>1478883</v>
      </c>
      <c r="D40" s="158">
        <v>644379.4099999998</v>
      </c>
      <c r="E40" s="158">
        <v>43.57203443409653</v>
      </c>
      <c r="F40" s="158">
        <v>65000</v>
      </c>
      <c r="G40" s="158">
        <v>44000</v>
      </c>
      <c r="H40" s="158"/>
      <c r="I40" s="158"/>
      <c r="J40" s="158">
        <v>1457883</v>
      </c>
      <c r="K40" s="158">
        <v>1482300</v>
      </c>
      <c r="L40" s="158">
        <v>1239600</v>
      </c>
      <c r="M40" s="158">
        <v>1187750</v>
      </c>
    </row>
    <row r="41" spans="1:13" x14ac:dyDescent="0.2">
      <c r="A41" s="136" t="s">
        <v>183</v>
      </c>
      <c r="B41" s="82">
        <v>390205</v>
      </c>
      <c r="C41" s="82">
        <v>390205</v>
      </c>
      <c r="D41" s="82">
        <v>148467.44999999998</v>
      </c>
      <c r="E41" s="82">
        <v>38.04857703002267</v>
      </c>
      <c r="F41" s="82">
        <v>45000</v>
      </c>
      <c r="G41" s="82"/>
      <c r="H41" s="82"/>
      <c r="I41" s="82"/>
      <c r="J41" s="82">
        <v>345205</v>
      </c>
      <c r="K41" s="82">
        <v>370000</v>
      </c>
      <c r="L41" s="82">
        <v>392000</v>
      </c>
      <c r="M41" s="82">
        <v>402000</v>
      </c>
    </row>
    <row r="42" spans="1:13" x14ac:dyDescent="0.2">
      <c r="A42" s="198" t="s">
        <v>243</v>
      </c>
      <c r="B42" s="82">
        <v>119451</v>
      </c>
      <c r="C42" s="82">
        <v>119451</v>
      </c>
      <c r="D42" s="82">
        <v>44529.65</v>
      </c>
      <c r="E42" s="82">
        <v>37.278591221505053</v>
      </c>
      <c r="F42" s="82"/>
      <c r="G42" s="82"/>
      <c r="H42" s="82"/>
      <c r="I42" s="82"/>
      <c r="J42" s="82">
        <v>119451</v>
      </c>
      <c r="K42" s="82">
        <v>120000</v>
      </c>
      <c r="L42" s="82">
        <v>120000</v>
      </c>
      <c r="M42" s="82">
        <v>120000</v>
      </c>
    </row>
    <row r="43" spans="1:13" x14ac:dyDescent="0.2">
      <c r="A43" s="198" t="s">
        <v>202</v>
      </c>
      <c r="B43" s="82">
        <v>217665</v>
      </c>
      <c r="C43" s="82">
        <v>217665</v>
      </c>
      <c r="D43" s="82">
        <v>92943.75</v>
      </c>
      <c r="E43" s="82">
        <v>42.700365240162633</v>
      </c>
      <c r="F43" s="82">
        <v>30000</v>
      </c>
      <c r="G43" s="82"/>
      <c r="H43" s="82"/>
      <c r="I43" s="82"/>
      <c r="J43" s="82">
        <v>187665</v>
      </c>
      <c r="K43" s="82">
        <v>196000</v>
      </c>
      <c r="L43" s="82">
        <v>218000</v>
      </c>
      <c r="M43" s="82">
        <v>228000</v>
      </c>
    </row>
    <row r="44" spans="1:13" x14ac:dyDescent="0.2">
      <c r="A44" s="198" t="s">
        <v>244</v>
      </c>
      <c r="B44" s="82">
        <v>53089</v>
      </c>
      <c r="C44" s="82">
        <v>53089</v>
      </c>
      <c r="D44" s="82">
        <v>10994.05</v>
      </c>
      <c r="E44" s="82">
        <v>20.708715553127767</v>
      </c>
      <c r="F44" s="82">
        <v>15000</v>
      </c>
      <c r="G44" s="82"/>
      <c r="H44" s="82"/>
      <c r="I44" s="82"/>
      <c r="J44" s="82">
        <v>38089</v>
      </c>
      <c r="K44" s="82">
        <v>54000</v>
      </c>
      <c r="L44" s="82">
        <v>54000</v>
      </c>
      <c r="M44" s="82">
        <v>54000</v>
      </c>
    </row>
    <row r="45" spans="1:13" x14ac:dyDescent="0.2">
      <c r="A45" s="136" t="s">
        <v>184</v>
      </c>
      <c r="B45" s="82">
        <v>267570</v>
      </c>
      <c r="C45" s="82">
        <v>267570</v>
      </c>
      <c r="D45" s="82">
        <v>121376.65999999999</v>
      </c>
      <c r="E45" s="82">
        <v>45.362581754307278</v>
      </c>
      <c r="F45" s="82">
        <v>20000</v>
      </c>
      <c r="G45" s="82">
        <v>10000</v>
      </c>
      <c r="H45" s="82"/>
      <c r="I45" s="82"/>
      <c r="J45" s="82">
        <v>257570</v>
      </c>
      <c r="K45" s="82">
        <v>276950</v>
      </c>
      <c r="L45" s="82">
        <v>276950</v>
      </c>
      <c r="M45" s="82">
        <v>276950</v>
      </c>
    </row>
    <row r="46" spans="1:13" x14ac:dyDescent="0.2">
      <c r="A46" s="198" t="s">
        <v>245</v>
      </c>
      <c r="B46" s="82">
        <v>63707</v>
      </c>
      <c r="C46" s="82">
        <v>63707</v>
      </c>
      <c r="D46" s="82">
        <v>41335.9</v>
      </c>
      <c r="E46" s="82">
        <v>64.884392609917285</v>
      </c>
      <c r="F46" s="82"/>
      <c r="G46" s="82">
        <v>10000</v>
      </c>
      <c r="H46" s="82"/>
      <c r="I46" s="82"/>
      <c r="J46" s="82">
        <v>73707</v>
      </c>
      <c r="K46" s="82">
        <v>73000</v>
      </c>
      <c r="L46" s="82">
        <v>73000</v>
      </c>
      <c r="M46" s="82">
        <v>73000</v>
      </c>
    </row>
    <row r="47" spans="1:13" x14ac:dyDescent="0.2">
      <c r="A47" s="198" t="s">
        <v>246</v>
      </c>
      <c r="B47" s="82">
        <v>189794</v>
      </c>
      <c r="C47" s="82">
        <v>189794</v>
      </c>
      <c r="D47" s="82">
        <v>76281.179999999993</v>
      </c>
      <c r="E47" s="82">
        <v>40.191565592168352</v>
      </c>
      <c r="F47" s="82">
        <v>20000</v>
      </c>
      <c r="G47" s="82"/>
      <c r="H47" s="82"/>
      <c r="I47" s="82"/>
      <c r="J47" s="82">
        <v>169794</v>
      </c>
      <c r="K47" s="82">
        <v>190000</v>
      </c>
      <c r="L47" s="82">
        <v>190000</v>
      </c>
      <c r="M47" s="82">
        <v>190000</v>
      </c>
    </row>
    <row r="48" spans="1:13" x14ac:dyDescent="0.2">
      <c r="A48" s="198" t="s">
        <v>208</v>
      </c>
      <c r="B48" s="82">
        <v>2455</v>
      </c>
      <c r="C48" s="82">
        <v>2455</v>
      </c>
      <c r="D48" s="82">
        <v>121.35</v>
      </c>
      <c r="E48" s="82">
        <v>4.9429735234215881</v>
      </c>
      <c r="F48" s="82"/>
      <c r="G48" s="82"/>
      <c r="H48" s="82"/>
      <c r="I48" s="82"/>
      <c r="J48" s="82">
        <v>2455</v>
      </c>
      <c r="K48" s="82">
        <v>2500</v>
      </c>
      <c r="L48" s="82">
        <v>2500</v>
      </c>
      <c r="M48" s="82">
        <v>2500</v>
      </c>
    </row>
    <row r="49" spans="1:13" x14ac:dyDescent="0.2">
      <c r="A49" s="198" t="s">
        <v>247</v>
      </c>
      <c r="B49" s="82">
        <v>7963</v>
      </c>
      <c r="C49" s="82">
        <v>7963</v>
      </c>
      <c r="D49" s="82">
        <v>2638.23</v>
      </c>
      <c r="E49" s="82">
        <v>33.13110636694713</v>
      </c>
      <c r="F49" s="82"/>
      <c r="G49" s="82"/>
      <c r="H49" s="82"/>
      <c r="I49" s="82"/>
      <c r="J49" s="82">
        <v>7963</v>
      </c>
      <c r="K49" s="82">
        <v>8000</v>
      </c>
      <c r="L49" s="82">
        <v>8000</v>
      </c>
      <c r="M49" s="82">
        <v>8000</v>
      </c>
    </row>
    <row r="50" spans="1:13" x14ac:dyDescent="0.2">
      <c r="A50" s="198" t="s">
        <v>210</v>
      </c>
      <c r="B50" s="82">
        <v>3651</v>
      </c>
      <c r="C50" s="82">
        <v>3651</v>
      </c>
      <c r="D50" s="82">
        <v>1000</v>
      </c>
      <c r="E50" s="82">
        <v>27.389756231169542</v>
      </c>
      <c r="F50" s="82"/>
      <c r="G50" s="82"/>
      <c r="H50" s="82"/>
      <c r="I50" s="82"/>
      <c r="J50" s="82">
        <v>3651</v>
      </c>
      <c r="K50" s="82">
        <v>3450</v>
      </c>
      <c r="L50" s="82">
        <v>3450</v>
      </c>
      <c r="M50" s="82">
        <v>3450</v>
      </c>
    </row>
    <row r="51" spans="1:13" x14ac:dyDescent="0.2">
      <c r="A51" s="136" t="s">
        <v>137</v>
      </c>
      <c r="B51" s="82">
        <v>760951</v>
      </c>
      <c r="C51" s="82">
        <v>760951</v>
      </c>
      <c r="D51" s="82">
        <v>337261.77</v>
      </c>
      <c r="E51" s="82">
        <v>44.32108900573099</v>
      </c>
      <c r="F51" s="82"/>
      <c r="G51" s="82">
        <v>25000</v>
      </c>
      <c r="H51" s="82"/>
      <c r="I51" s="82"/>
      <c r="J51" s="82">
        <v>785951</v>
      </c>
      <c r="K51" s="82">
        <v>750400</v>
      </c>
      <c r="L51" s="82">
        <v>510900</v>
      </c>
      <c r="M51" s="82">
        <v>449050</v>
      </c>
    </row>
    <row r="52" spans="1:13" x14ac:dyDescent="0.2">
      <c r="A52" s="198" t="s">
        <v>248</v>
      </c>
      <c r="B52" s="82">
        <v>92906</v>
      </c>
      <c r="C52" s="82">
        <v>92906</v>
      </c>
      <c r="D52" s="82">
        <v>36028.300000000003</v>
      </c>
      <c r="E52" s="82">
        <v>38.779303812455602</v>
      </c>
      <c r="F52" s="82"/>
      <c r="G52" s="82"/>
      <c r="H52" s="82"/>
      <c r="I52" s="82"/>
      <c r="J52" s="82">
        <v>92906</v>
      </c>
      <c r="K52" s="82">
        <v>91400</v>
      </c>
      <c r="L52" s="82">
        <v>88400</v>
      </c>
      <c r="M52" s="82">
        <v>88400</v>
      </c>
    </row>
    <row r="53" spans="1:13" x14ac:dyDescent="0.2">
      <c r="A53" s="198" t="s">
        <v>165</v>
      </c>
      <c r="B53" s="82">
        <v>172924</v>
      </c>
      <c r="C53" s="82">
        <v>172924</v>
      </c>
      <c r="D53" s="82">
        <v>55475.65</v>
      </c>
      <c r="E53" s="82">
        <v>32.080943073257615</v>
      </c>
      <c r="F53" s="82"/>
      <c r="G53" s="82"/>
      <c r="H53" s="82"/>
      <c r="I53" s="82"/>
      <c r="J53" s="82">
        <v>172924</v>
      </c>
      <c r="K53" s="82">
        <v>158000</v>
      </c>
      <c r="L53" s="82">
        <v>68900</v>
      </c>
      <c r="M53" s="82">
        <v>52650</v>
      </c>
    </row>
    <row r="54" spans="1:13" x14ac:dyDescent="0.2">
      <c r="A54" s="198" t="s">
        <v>213</v>
      </c>
      <c r="B54" s="82">
        <v>7964</v>
      </c>
      <c r="C54" s="82">
        <v>7964</v>
      </c>
      <c r="D54" s="82">
        <v>4190.82</v>
      </c>
      <c r="E54" s="82">
        <v>52.622049221496738</v>
      </c>
      <c r="F54" s="82"/>
      <c r="G54" s="82"/>
      <c r="H54" s="82"/>
      <c r="I54" s="82"/>
      <c r="J54" s="82">
        <v>7964</v>
      </c>
      <c r="K54" s="82">
        <v>12000</v>
      </c>
      <c r="L54" s="82">
        <v>12000</v>
      </c>
      <c r="M54" s="82">
        <v>12000</v>
      </c>
    </row>
    <row r="55" spans="1:13" x14ac:dyDescent="0.2">
      <c r="A55" s="198" t="s">
        <v>214</v>
      </c>
      <c r="B55" s="82">
        <v>53089</v>
      </c>
      <c r="C55" s="82">
        <v>53089</v>
      </c>
      <c r="D55" s="82">
        <v>24598.53</v>
      </c>
      <c r="E55" s="82">
        <v>46.334513741076307</v>
      </c>
      <c r="F55" s="82"/>
      <c r="G55" s="82"/>
      <c r="H55" s="82"/>
      <c r="I55" s="82"/>
      <c r="J55" s="82">
        <v>53089</v>
      </c>
      <c r="K55" s="82">
        <v>53000</v>
      </c>
      <c r="L55" s="82">
        <v>53000</v>
      </c>
      <c r="M55" s="82">
        <v>53000</v>
      </c>
    </row>
    <row r="56" spans="1:13" x14ac:dyDescent="0.2">
      <c r="A56" s="198" t="s">
        <v>151</v>
      </c>
      <c r="B56" s="82">
        <v>211605</v>
      </c>
      <c r="C56" s="82">
        <v>211605</v>
      </c>
      <c r="D56" s="82">
        <v>102578.35</v>
      </c>
      <c r="E56" s="82">
        <v>48.476335625339665</v>
      </c>
      <c r="F56" s="82"/>
      <c r="G56" s="82"/>
      <c r="H56" s="82"/>
      <c r="I56" s="82"/>
      <c r="J56" s="82">
        <v>211605</v>
      </c>
      <c r="K56" s="82">
        <v>210000</v>
      </c>
      <c r="L56" s="82">
        <v>20000</v>
      </c>
      <c r="M56" s="82">
        <v>3500</v>
      </c>
    </row>
    <row r="57" spans="1:13" x14ac:dyDescent="0.2">
      <c r="A57" s="198" t="s">
        <v>216</v>
      </c>
      <c r="B57" s="82">
        <v>26651</v>
      </c>
      <c r="C57" s="82">
        <v>26651</v>
      </c>
      <c r="D57" s="82"/>
      <c r="E57" s="82"/>
      <c r="F57" s="82"/>
      <c r="G57" s="82"/>
      <c r="H57" s="82"/>
      <c r="I57" s="82"/>
      <c r="J57" s="82">
        <v>26651</v>
      </c>
      <c r="K57" s="82">
        <v>23000</v>
      </c>
      <c r="L57" s="82">
        <v>28000</v>
      </c>
      <c r="M57" s="82">
        <v>2000</v>
      </c>
    </row>
    <row r="58" spans="1:13" x14ac:dyDescent="0.2">
      <c r="A58" s="198" t="s">
        <v>249</v>
      </c>
      <c r="B58" s="82">
        <v>39817</v>
      </c>
      <c r="C58" s="82">
        <v>39817</v>
      </c>
      <c r="D58" s="82">
        <v>19445.48</v>
      </c>
      <c r="E58" s="82">
        <v>48.837129869151369</v>
      </c>
      <c r="F58" s="82"/>
      <c r="G58" s="82"/>
      <c r="H58" s="82"/>
      <c r="I58" s="82"/>
      <c r="J58" s="82">
        <v>39817</v>
      </c>
      <c r="K58" s="82">
        <v>40000</v>
      </c>
      <c r="L58" s="82">
        <v>40000</v>
      </c>
      <c r="M58" s="82">
        <v>40000</v>
      </c>
    </row>
    <row r="59" spans="1:13" x14ac:dyDescent="0.2">
      <c r="A59" s="198" t="s">
        <v>250</v>
      </c>
      <c r="B59" s="82">
        <v>155995</v>
      </c>
      <c r="C59" s="82">
        <v>155995</v>
      </c>
      <c r="D59" s="82">
        <v>94944.639999999999</v>
      </c>
      <c r="E59" s="82">
        <v>60.863899483957816</v>
      </c>
      <c r="F59" s="82"/>
      <c r="G59" s="82">
        <v>25000</v>
      </c>
      <c r="H59" s="82"/>
      <c r="I59" s="82"/>
      <c r="J59" s="82">
        <v>180995</v>
      </c>
      <c r="K59" s="82">
        <v>163000</v>
      </c>
      <c r="L59" s="82">
        <v>200600</v>
      </c>
      <c r="M59" s="82">
        <v>197500</v>
      </c>
    </row>
    <row r="60" spans="1:13" x14ac:dyDescent="0.2">
      <c r="A60" s="136" t="s">
        <v>186</v>
      </c>
      <c r="B60" s="82">
        <v>60157</v>
      </c>
      <c r="C60" s="82">
        <v>60157</v>
      </c>
      <c r="D60" s="82">
        <v>37273.53</v>
      </c>
      <c r="E60" s="82">
        <v>61.960420233721756</v>
      </c>
      <c r="F60" s="82"/>
      <c r="G60" s="82">
        <v>9000</v>
      </c>
      <c r="H60" s="82"/>
      <c r="I60" s="82"/>
      <c r="J60" s="82">
        <v>69157</v>
      </c>
      <c r="K60" s="82">
        <v>84950</v>
      </c>
      <c r="L60" s="82">
        <v>59750</v>
      </c>
      <c r="M60" s="82">
        <v>59750</v>
      </c>
    </row>
    <row r="61" spans="1:13" ht="24" x14ac:dyDescent="0.2">
      <c r="A61" s="198" t="s">
        <v>221</v>
      </c>
      <c r="B61" s="82">
        <v>19908</v>
      </c>
      <c r="C61" s="82">
        <v>19908</v>
      </c>
      <c r="D61" s="82">
        <v>8696.44</v>
      </c>
      <c r="E61" s="82">
        <v>43.683142455294352</v>
      </c>
      <c r="F61" s="82"/>
      <c r="G61" s="82"/>
      <c r="H61" s="82"/>
      <c r="I61" s="82"/>
      <c r="J61" s="82">
        <v>19908</v>
      </c>
      <c r="K61" s="82">
        <v>20000</v>
      </c>
      <c r="L61" s="82">
        <v>20000</v>
      </c>
      <c r="M61" s="82">
        <v>20000</v>
      </c>
    </row>
    <row r="62" spans="1:13" x14ac:dyDescent="0.2">
      <c r="A62" s="198" t="s">
        <v>222</v>
      </c>
      <c r="B62" s="82">
        <v>2655</v>
      </c>
      <c r="C62" s="82">
        <v>2655</v>
      </c>
      <c r="D62" s="82">
        <v>24.55</v>
      </c>
      <c r="E62" s="82">
        <v>0.92467043314500941</v>
      </c>
      <c r="F62" s="82"/>
      <c r="G62" s="82"/>
      <c r="H62" s="82"/>
      <c r="I62" s="82"/>
      <c r="J62" s="82">
        <v>2655</v>
      </c>
      <c r="K62" s="82">
        <v>2700</v>
      </c>
      <c r="L62" s="82">
        <v>2700</v>
      </c>
      <c r="M62" s="82">
        <v>2700</v>
      </c>
    </row>
    <row r="63" spans="1:13" x14ac:dyDescent="0.2">
      <c r="A63" s="198" t="s">
        <v>223</v>
      </c>
      <c r="B63" s="82">
        <v>14600</v>
      </c>
      <c r="C63" s="82">
        <v>14600</v>
      </c>
      <c r="D63" s="82">
        <v>13431.73</v>
      </c>
      <c r="E63" s="82">
        <v>91.998150684931502</v>
      </c>
      <c r="F63" s="82"/>
      <c r="G63" s="82">
        <v>7000</v>
      </c>
      <c r="H63" s="82"/>
      <c r="I63" s="82"/>
      <c r="J63" s="82">
        <v>21600</v>
      </c>
      <c r="K63" s="82">
        <v>40000</v>
      </c>
      <c r="L63" s="82">
        <v>20000</v>
      </c>
      <c r="M63" s="82">
        <v>20000</v>
      </c>
    </row>
    <row r="64" spans="1:13" x14ac:dyDescent="0.2">
      <c r="A64" s="198" t="s">
        <v>224</v>
      </c>
      <c r="B64" s="82">
        <v>2655</v>
      </c>
      <c r="C64" s="82">
        <v>2655</v>
      </c>
      <c r="D64" s="82">
        <v>2515.96</v>
      </c>
      <c r="E64" s="82">
        <v>94.763088512241055</v>
      </c>
      <c r="F64" s="82"/>
      <c r="G64" s="82"/>
      <c r="H64" s="82"/>
      <c r="I64" s="82"/>
      <c r="J64" s="82">
        <v>2655</v>
      </c>
      <c r="K64" s="82">
        <v>2700</v>
      </c>
      <c r="L64" s="82">
        <v>2700</v>
      </c>
      <c r="M64" s="82">
        <v>2700</v>
      </c>
    </row>
    <row r="65" spans="1:13" x14ac:dyDescent="0.2">
      <c r="A65" s="198" t="s">
        <v>251</v>
      </c>
      <c r="B65" s="82">
        <v>12376</v>
      </c>
      <c r="C65" s="82">
        <v>12376</v>
      </c>
      <c r="D65" s="82">
        <v>5405.6</v>
      </c>
      <c r="E65" s="82">
        <v>43.678086619263091</v>
      </c>
      <c r="F65" s="82"/>
      <c r="G65" s="82"/>
      <c r="H65" s="82"/>
      <c r="I65" s="82"/>
      <c r="J65" s="82">
        <v>12376</v>
      </c>
      <c r="K65" s="82">
        <v>9550</v>
      </c>
      <c r="L65" s="82">
        <v>9550</v>
      </c>
      <c r="M65" s="82">
        <v>9550</v>
      </c>
    </row>
    <row r="66" spans="1:13" x14ac:dyDescent="0.2">
      <c r="A66" s="198" t="s">
        <v>252</v>
      </c>
      <c r="B66" s="82">
        <v>7963</v>
      </c>
      <c r="C66" s="82">
        <v>7963</v>
      </c>
      <c r="D66" s="82">
        <v>7199.25</v>
      </c>
      <c r="E66" s="82">
        <v>90.408765540625396</v>
      </c>
      <c r="F66" s="82"/>
      <c r="G66" s="82">
        <v>2000</v>
      </c>
      <c r="H66" s="82"/>
      <c r="I66" s="82"/>
      <c r="J66" s="82">
        <v>9963</v>
      </c>
      <c r="K66" s="82">
        <v>10000</v>
      </c>
      <c r="L66" s="82">
        <v>4800</v>
      </c>
      <c r="M66" s="82">
        <v>4800</v>
      </c>
    </row>
    <row r="67" spans="1:13" ht="24" x14ac:dyDescent="0.2">
      <c r="A67" s="196" t="s">
        <v>174</v>
      </c>
      <c r="B67" s="158">
        <v>10618</v>
      </c>
      <c r="C67" s="158">
        <v>10618</v>
      </c>
      <c r="D67" s="158"/>
      <c r="E67" s="158"/>
      <c r="F67" s="158"/>
      <c r="G67" s="158"/>
      <c r="H67" s="158"/>
      <c r="I67" s="158"/>
      <c r="J67" s="158">
        <v>10618</v>
      </c>
      <c r="K67" s="158">
        <v>11000</v>
      </c>
      <c r="L67" s="158">
        <v>11000</v>
      </c>
      <c r="M67" s="158">
        <v>11000</v>
      </c>
    </row>
    <row r="68" spans="1:13" x14ac:dyDescent="0.2">
      <c r="A68" s="136" t="s">
        <v>189</v>
      </c>
      <c r="B68" s="82">
        <v>10618</v>
      </c>
      <c r="C68" s="82">
        <v>10618</v>
      </c>
      <c r="D68" s="82"/>
      <c r="E68" s="82"/>
      <c r="F68" s="82"/>
      <c r="G68" s="82"/>
      <c r="H68" s="82"/>
      <c r="I68" s="82"/>
      <c r="J68" s="82">
        <v>10618</v>
      </c>
      <c r="K68" s="82">
        <v>11000</v>
      </c>
      <c r="L68" s="82">
        <v>11000</v>
      </c>
      <c r="M68" s="82">
        <v>11000</v>
      </c>
    </row>
    <row r="69" spans="1:13" x14ac:dyDescent="0.2">
      <c r="A69" s="198" t="s">
        <v>230</v>
      </c>
      <c r="B69" s="82">
        <v>10618</v>
      </c>
      <c r="C69" s="82">
        <v>10618</v>
      </c>
      <c r="D69" s="82"/>
      <c r="E69" s="82"/>
      <c r="F69" s="82"/>
      <c r="G69" s="82"/>
      <c r="H69" s="82"/>
      <c r="I69" s="82"/>
      <c r="J69" s="82">
        <v>10618</v>
      </c>
      <c r="K69" s="82">
        <v>11000</v>
      </c>
      <c r="L69" s="82">
        <v>11000</v>
      </c>
      <c r="M69" s="82">
        <v>11000</v>
      </c>
    </row>
    <row r="70" spans="1:13" x14ac:dyDescent="0.2">
      <c r="A70" s="196" t="s">
        <v>176</v>
      </c>
      <c r="B70" s="158">
        <v>37923</v>
      </c>
      <c r="C70" s="158">
        <v>37923</v>
      </c>
      <c r="D70" s="158">
        <v>9726.18</v>
      </c>
      <c r="E70" s="158">
        <v>25.64717981172376</v>
      </c>
      <c r="F70" s="158"/>
      <c r="G70" s="158">
        <v>15000</v>
      </c>
      <c r="H70" s="158"/>
      <c r="I70" s="158"/>
      <c r="J70" s="158">
        <v>52923</v>
      </c>
      <c r="K70" s="158">
        <v>488022</v>
      </c>
      <c r="L70" s="158">
        <v>252150</v>
      </c>
      <c r="M70" s="158">
        <v>6850</v>
      </c>
    </row>
    <row r="71" spans="1:13" x14ac:dyDescent="0.2">
      <c r="A71" s="136" t="s">
        <v>191</v>
      </c>
      <c r="B71" s="82">
        <v>37923</v>
      </c>
      <c r="C71" s="82">
        <v>37923</v>
      </c>
      <c r="D71" s="82">
        <v>9726.18</v>
      </c>
      <c r="E71" s="82">
        <v>25.64717981172376</v>
      </c>
      <c r="F71" s="82"/>
      <c r="G71" s="82">
        <v>15000</v>
      </c>
      <c r="H71" s="82"/>
      <c r="I71" s="82"/>
      <c r="J71" s="82">
        <v>52923</v>
      </c>
      <c r="K71" s="82">
        <v>488022</v>
      </c>
      <c r="L71" s="82">
        <v>252150</v>
      </c>
      <c r="M71" s="82">
        <v>6850</v>
      </c>
    </row>
    <row r="72" spans="1:13" x14ac:dyDescent="0.2">
      <c r="A72" s="198" t="s">
        <v>253</v>
      </c>
      <c r="B72" s="82">
        <v>9542</v>
      </c>
      <c r="C72" s="82">
        <v>9542</v>
      </c>
      <c r="D72" s="82">
        <v>9527.1</v>
      </c>
      <c r="E72" s="82">
        <v>99.843848249842807</v>
      </c>
      <c r="F72" s="82"/>
      <c r="G72" s="82">
        <v>15000</v>
      </c>
      <c r="H72" s="82"/>
      <c r="I72" s="82"/>
      <c r="J72" s="82">
        <v>24542</v>
      </c>
      <c r="K72" s="82">
        <v>413022</v>
      </c>
      <c r="L72" s="82">
        <v>252150</v>
      </c>
      <c r="M72" s="82">
        <v>850</v>
      </c>
    </row>
    <row r="73" spans="1:13" x14ac:dyDescent="0.2">
      <c r="A73" s="198" t="s">
        <v>258</v>
      </c>
      <c r="B73" s="82">
        <v>6636</v>
      </c>
      <c r="C73" s="82">
        <v>6636</v>
      </c>
      <c r="D73" s="82"/>
      <c r="E73" s="82"/>
      <c r="F73" s="82"/>
      <c r="G73" s="82"/>
      <c r="H73" s="82"/>
      <c r="I73" s="82"/>
      <c r="J73" s="82">
        <v>6636</v>
      </c>
      <c r="K73" s="82"/>
      <c r="L73" s="82"/>
      <c r="M73" s="82">
        <v>6000</v>
      </c>
    </row>
    <row r="74" spans="1:13" x14ac:dyDescent="0.2">
      <c r="A74" s="198" t="s">
        <v>234</v>
      </c>
      <c r="B74" s="82">
        <v>21745</v>
      </c>
      <c r="C74" s="82">
        <v>21745</v>
      </c>
      <c r="D74" s="82">
        <v>199.08</v>
      </c>
      <c r="E74" s="82">
        <v>0.91552080938146707</v>
      </c>
      <c r="F74" s="82"/>
      <c r="G74" s="82"/>
      <c r="H74" s="82"/>
      <c r="I74" s="82"/>
      <c r="J74" s="82">
        <v>21745</v>
      </c>
      <c r="K74" s="82">
        <v>75000</v>
      </c>
      <c r="L74" s="82"/>
      <c r="M74" s="82"/>
    </row>
    <row r="75" spans="1:13" x14ac:dyDescent="0.2">
      <c r="A75" s="196" t="s">
        <v>177</v>
      </c>
      <c r="B75" s="158">
        <v>2720818</v>
      </c>
      <c r="C75" s="158">
        <v>2720818</v>
      </c>
      <c r="D75" s="158">
        <v>62130.02</v>
      </c>
      <c r="E75" s="158">
        <v>2.2835051811624298</v>
      </c>
      <c r="F75" s="158">
        <v>52550</v>
      </c>
      <c r="G75" s="158"/>
      <c r="H75" s="158"/>
      <c r="I75" s="158"/>
      <c r="J75" s="158">
        <v>2668268</v>
      </c>
      <c r="K75" s="158">
        <v>6633500</v>
      </c>
      <c r="L75" s="158"/>
      <c r="M75" s="158"/>
    </row>
    <row r="76" spans="1:13" x14ac:dyDescent="0.2">
      <c r="A76" s="136" t="s">
        <v>193</v>
      </c>
      <c r="B76" s="82">
        <v>2720818</v>
      </c>
      <c r="C76" s="82">
        <v>2720818</v>
      </c>
      <c r="D76" s="82">
        <v>62130.02</v>
      </c>
      <c r="E76" s="82">
        <v>2.2835051811624298</v>
      </c>
      <c r="F76" s="82">
        <v>52550</v>
      </c>
      <c r="G76" s="82"/>
      <c r="H76" s="82"/>
      <c r="I76" s="82"/>
      <c r="J76" s="82">
        <v>2668268</v>
      </c>
      <c r="K76" s="82">
        <v>6633500</v>
      </c>
      <c r="L76" s="82"/>
      <c r="M76" s="82"/>
    </row>
    <row r="77" spans="1:13" x14ac:dyDescent="0.2">
      <c r="A77" s="198" t="s">
        <v>236</v>
      </c>
      <c r="B77" s="82">
        <v>2720818</v>
      </c>
      <c r="C77" s="82">
        <v>2720818</v>
      </c>
      <c r="D77" s="82">
        <v>62130.02</v>
      </c>
      <c r="E77" s="82">
        <v>2.2835051811624298</v>
      </c>
      <c r="F77" s="82">
        <v>52550</v>
      </c>
      <c r="G77" s="82"/>
      <c r="H77" s="82"/>
      <c r="I77" s="82"/>
      <c r="J77" s="82">
        <v>2668268</v>
      </c>
      <c r="K77" s="82">
        <v>6633500</v>
      </c>
      <c r="L77" s="82"/>
      <c r="M77" s="82"/>
    </row>
    <row r="78" spans="1:13" x14ac:dyDescent="0.2">
      <c r="A78" s="314" t="s">
        <v>149</v>
      </c>
      <c r="B78" s="177">
        <v>337339</v>
      </c>
      <c r="C78" s="177">
        <v>337339</v>
      </c>
      <c r="D78" s="177">
        <v>160817.73000000001</v>
      </c>
      <c r="E78" s="177">
        <v>47.672439296968335</v>
      </c>
      <c r="F78" s="177">
        <v>10000</v>
      </c>
      <c r="G78" s="177">
        <v>550</v>
      </c>
      <c r="H78" s="177"/>
      <c r="I78" s="177"/>
      <c r="J78" s="177">
        <v>327889</v>
      </c>
      <c r="K78" s="177">
        <v>235290</v>
      </c>
      <c r="L78" s="177">
        <v>248390</v>
      </c>
      <c r="M78" s="177">
        <v>618690</v>
      </c>
    </row>
    <row r="79" spans="1:13" x14ac:dyDescent="0.2">
      <c r="A79" s="196" t="s">
        <v>136</v>
      </c>
      <c r="B79" s="158">
        <v>319622</v>
      </c>
      <c r="C79" s="158">
        <v>319622</v>
      </c>
      <c r="D79" s="158">
        <v>160290.23000000001</v>
      </c>
      <c r="E79" s="158">
        <v>50.149936487475834</v>
      </c>
      <c r="F79" s="158"/>
      <c r="G79" s="158"/>
      <c r="H79" s="158"/>
      <c r="I79" s="158"/>
      <c r="J79" s="158">
        <v>319622</v>
      </c>
      <c r="K79" s="158">
        <v>235290</v>
      </c>
      <c r="L79" s="158">
        <v>248390</v>
      </c>
      <c r="M79" s="158">
        <v>248390</v>
      </c>
    </row>
    <row r="80" spans="1:13" x14ac:dyDescent="0.2">
      <c r="A80" s="136" t="s">
        <v>137</v>
      </c>
      <c r="B80" s="82">
        <v>319622</v>
      </c>
      <c r="C80" s="82">
        <v>319622</v>
      </c>
      <c r="D80" s="82">
        <v>160290.23000000001</v>
      </c>
      <c r="E80" s="82">
        <v>50.149936487475834</v>
      </c>
      <c r="F80" s="82"/>
      <c r="G80" s="82"/>
      <c r="H80" s="82"/>
      <c r="I80" s="82"/>
      <c r="J80" s="82">
        <v>319622</v>
      </c>
      <c r="K80" s="82">
        <v>235290</v>
      </c>
      <c r="L80" s="82">
        <v>248390</v>
      </c>
      <c r="M80" s="82">
        <v>248390</v>
      </c>
    </row>
    <row r="81" spans="1:13" x14ac:dyDescent="0.2">
      <c r="A81" s="198" t="s">
        <v>165</v>
      </c>
      <c r="B81" s="82">
        <v>3982</v>
      </c>
      <c r="C81" s="82">
        <v>3982</v>
      </c>
      <c r="D81" s="82">
        <v>941.48</v>
      </c>
      <c r="E81" s="82">
        <v>23.643395278754394</v>
      </c>
      <c r="F81" s="82"/>
      <c r="G81" s="82"/>
      <c r="H81" s="82"/>
      <c r="I81" s="82"/>
      <c r="J81" s="82">
        <v>3982</v>
      </c>
      <c r="K81" s="82">
        <v>4000</v>
      </c>
      <c r="L81" s="82">
        <v>4000</v>
      </c>
      <c r="M81" s="82">
        <v>4000</v>
      </c>
    </row>
    <row r="82" spans="1:13" x14ac:dyDescent="0.2">
      <c r="A82" s="198" t="s">
        <v>151</v>
      </c>
      <c r="B82" s="82">
        <v>78306</v>
      </c>
      <c r="C82" s="82">
        <v>78306</v>
      </c>
      <c r="D82" s="82">
        <v>16976.53</v>
      </c>
      <c r="E82" s="82">
        <v>21.679730799683291</v>
      </c>
      <c r="F82" s="82"/>
      <c r="G82" s="82"/>
      <c r="H82" s="82"/>
      <c r="I82" s="82"/>
      <c r="J82" s="82">
        <v>78306</v>
      </c>
      <c r="K82" s="82">
        <v>69290</v>
      </c>
      <c r="L82" s="82">
        <v>68390</v>
      </c>
      <c r="M82" s="82">
        <v>68390</v>
      </c>
    </row>
    <row r="83" spans="1:13" x14ac:dyDescent="0.2">
      <c r="A83" s="198" t="s">
        <v>166</v>
      </c>
      <c r="B83" s="82">
        <v>237334</v>
      </c>
      <c r="C83" s="82">
        <v>237334</v>
      </c>
      <c r="D83" s="82">
        <v>142372.22</v>
      </c>
      <c r="E83" s="82">
        <v>59.988126437847086</v>
      </c>
      <c r="F83" s="82"/>
      <c r="G83" s="82"/>
      <c r="H83" s="82"/>
      <c r="I83" s="82"/>
      <c r="J83" s="82">
        <v>237334</v>
      </c>
      <c r="K83" s="82">
        <v>162000</v>
      </c>
      <c r="L83" s="82">
        <v>176000</v>
      </c>
      <c r="M83" s="82">
        <v>176000</v>
      </c>
    </row>
    <row r="84" spans="1:13" x14ac:dyDescent="0.2">
      <c r="A84" s="196" t="s">
        <v>175</v>
      </c>
      <c r="B84" s="158"/>
      <c r="C84" s="158"/>
      <c r="D84" s="158"/>
      <c r="E84" s="158"/>
      <c r="F84" s="158"/>
      <c r="G84" s="158">
        <v>550</v>
      </c>
      <c r="H84" s="158"/>
      <c r="I84" s="158"/>
      <c r="J84" s="158">
        <v>550</v>
      </c>
      <c r="K84" s="158"/>
      <c r="L84" s="158"/>
      <c r="M84" s="158"/>
    </row>
    <row r="85" spans="1:13" x14ac:dyDescent="0.2">
      <c r="A85" s="136" t="s">
        <v>190</v>
      </c>
      <c r="B85" s="82"/>
      <c r="C85" s="82"/>
      <c r="D85" s="82"/>
      <c r="E85" s="82"/>
      <c r="F85" s="82"/>
      <c r="G85" s="82">
        <v>550</v>
      </c>
      <c r="H85" s="82"/>
      <c r="I85" s="82"/>
      <c r="J85" s="82">
        <v>550</v>
      </c>
      <c r="K85" s="82"/>
      <c r="L85" s="82"/>
      <c r="M85" s="82"/>
    </row>
    <row r="86" spans="1:13" x14ac:dyDescent="0.2">
      <c r="A86" s="198" t="s">
        <v>286</v>
      </c>
      <c r="B86" s="82"/>
      <c r="C86" s="82"/>
      <c r="D86" s="82"/>
      <c r="E86" s="82"/>
      <c r="F86" s="82"/>
      <c r="G86" s="82">
        <v>550</v>
      </c>
      <c r="H86" s="82"/>
      <c r="I86" s="82"/>
      <c r="J86" s="82">
        <v>550</v>
      </c>
      <c r="K86" s="82"/>
      <c r="L86" s="82"/>
      <c r="M86" s="82"/>
    </row>
    <row r="87" spans="1:13" x14ac:dyDescent="0.2">
      <c r="A87" s="196" t="s">
        <v>176</v>
      </c>
      <c r="B87" s="158">
        <v>17717</v>
      </c>
      <c r="C87" s="158">
        <v>17717</v>
      </c>
      <c r="D87" s="158">
        <v>527.5</v>
      </c>
      <c r="E87" s="158">
        <v>2.9773663712818195</v>
      </c>
      <c r="F87" s="158">
        <v>10000</v>
      </c>
      <c r="G87" s="158"/>
      <c r="H87" s="158"/>
      <c r="I87" s="158"/>
      <c r="J87" s="158">
        <v>7717</v>
      </c>
      <c r="K87" s="158"/>
      <c r="L87" s="158"/>
      <c r="M87" s="158">
        <v>370300</v>
      </c>
    </row>
    <row r="88" spans="1:13" x14ac:dyDescent="0.2">
      <c r="A88" s="136" t="s">
        <v>191</v>
      </c>
      <c r="B88" s="82">
        <v>17717</v>
      </c>
      <c r="C88" s="82">
        <v>17717</v>
      </c>
      <c r="D88" s="82">
        <v>527.5</v>
      </c>
      <c r="E88" s="82">
        <v>2.9773663712818195</v>
      </c>
      <c r="F88" s="82">
        <v>10000</v>
      </c>
      <c r="G88" s="82"/>
      <c r="H88" s="82"/>
      <c r="I88" s="82"/>
      <c r="J88" s="82">
        <v>7717</v>
      </c>
      <c r="K88" s="82"/>
      <c r="L88" s="82"/>
      <c r="M88" s="82">
        <v>370300</v>
      </c>
    </row>
    <row r="89" spans="1:13" x14ac:dyDescent="0.2">
      <c r="A89" s="198" t="s">
        <v>253</v>
      </c>
      <c r="B89" s="82">
        <v>17717</v>
      </c>
      <c r="C89" s="82">
        <v>17717</v>
      </c>
      <c r="D89" s="82">
        <v>527.5</v>
      </c>
      <c r="E89" s="82">
        <v>2.9773663712818195</v>
      </c>
      <c r="F89" s="82">
        <v>10000</v>
      </c>
      <c r="G89" s="82"/>
      <c r="H89" s="82"/>
      <c r="I89" s="82"/>
      <c r="J89" s="82">
        <v>7717</v>
      </c>
      <c r="K89" s="82"/>
      <c r="L89" s="82"/>
      <c r="M89" s="82">
        <v>370300</v>
      </c>
    </row>
    <row r="90" spans="1:13" x14ac:dyDescent="0.2">
      <c r="A90" s="314" t="s">
        <v>255</v>
      </c>
      <c r="B90" s="177">
        <v>184019</v>
      </c>
      <c r="C90" s="177">
        <v>184019</v>
      </c>
      <c r="D90" s="177">
        <v>49642.789999999994</v>
      </c>
      <c r="E90" s="177">
        <v>26.976991506311844</v>
      </c>
      <c r="F90" s="177"/>
      <c r="G90" s="177"/>
      <c r="H90" s="177"/>
      <c r="I90" s="177"/>
      <c r="J90" s="177">
        <v>184019</v>
      </c>
      <c r="K90" s="177">
        <v>178516</v>
      </c>
      <c r="L90" s="177">
        <v>140995</v>
      </c>
      <c r="M90" s="177">
        <v>66145</v>
      </c>
    </row>
    <row r="91" spans="1:13" x14ac:dyDescent="0.2">
      <c r="A91" s="196" t="s">
        <v>136</v>
      </c>
      <c r="B91" s="158">
        <v>53296</v>
      </c>
      <c r="C91" s="158">
        <v>53296</v>
      </c>
      <c r="D91" s="158">
        <v>16506.419999999998</v>
      </c>
      <c r="E91" s="158">
        <v>30.971217352146503</v>
      </c>
      <c r="F91" s="158"/>
      <c r="G91" s="158"/>
      <c r="H91" s="158"/>
      <c r="I91" s="158"/>
      <c r="J91" s="158">
        <v>53296</v>
      </c>
      <c r="K91" s="158">
        <v>61145</v>
      </c>
      <c r="L91" s="158">
        <v>63545</v>
      </c>
      <c r="M91" s="158">
        <v>66145</v>
      </c>
    </row>
    <row r="92" spans="1:13" x14ac:dyDescent="0.2">
      <c r="A92" s="136" t="s">
        <v>184</v>
      </c>
      <c r="B92" s="82">
        <v>30070</v>
      </c>
      <c r="C92" s="82">
        <v>30070</v>
      </c>
      <c r="D92" s="82">
        <v>10945.73</v>
      </c>
      <c r="E92" s="82">
        <v>36.400831393415359</v>
      </c>
      <c r="F92" s="82"/>
      <c r="G92" s="82"/>
      <c r="H92" s="82"/>
      <c r="I92" s="82"/>
      <c r="J92" s="82">
        <v>30070</v>
      </c>
      <c r="K92" s="82">
        <v>34200</v>
      </c>
      <c r="L92" s="82">
        <v>35200</v>
      </c>
      <c r="M92" s="82">
        <v>37800</v>
      </c>
    </row>
    <row r="93" spans="1:13" x14ac:dyDescent="0.2">
      <c r="A93" s="198" t="s">
        <v>246</v>
      </c>
      <c r="B93" s="82">
        <v>23226</v>
      </c>
      <c r="C93" s="82">
        <v>23226</v>
      </c>
      <c r="D93" s="82">
        <v>8139.83</v>
      </c>
      <c r="E93" s="82">
        <v>35.046198226125888</v>
      </c>
      <c r="F93" s="82"/>
      <c r="G93" s="82"/>
      <c r="H93" s="82"/>
      <c r="I93" s="82"/>
      <c r="J93" s="82">
        <v>23226</v>
      </c>
      <c r="K93" s="82">
        <v>24000</v>
      </c>
      <c r="L93" s="82">
        <v>26000</v>
      </c>
      <c r="M93" s="82">
        <v>28600</v>
      </c>
    </row>
    <row r="94" spans="1:13" x14ac:dyDescent="0.2">
      <c r="A94" s="198" t="s">
        <v>208</v>
      </c>
      <c r="B94" s="82">
        <v>199</v>
      </c>
      <c r="C94" s="82">
        <v>199</v>
      </c>
      <c r="D94" s="82">
        <v>46.9</v>
      </c>
      <c r="E94" s="82">
        <v>23.567839195979897</v>
      </c>
      <c r="F94" s="82"/>
      <c r="G94" s="82"/>
      <c r="H94" s="82"/>
      <c r="I94" s="82"/>
      <c r="J94" s="82">
        <v>199</v>
      </c>
      <c r="K94" s="82">
        <v>200</v>
      </c>
      <c r="L94" s="82">
        <v>200</v>
      </c>
      <c r="M94" s="82">
        <v>200</v>
      </c>
    </row>
    <row r="95" spans="1:13" x14ac:dyDescent="0.2">
      <c r="A95" s="198" t="s">
        <v>247</v>
      </c>
      <c r="B95" s="82">
        <v>6645</v>
      </c>
      <c r="C95" s="82">
        <v>6645</v>
      </c>
      <c r="D95" s="82">
        <v>2759</v>
      </c>
      <c r="E95" s="82">
        <v>41.519939804364178</v>
      </c>
      <c r="F95" s="82"/>
      <c r="G95" s="82"/>
      <c r="H95" s="82"/>
      <c r="I95" s="82"/>
      <c r="J95" s="82">
        <v>6645</v>
      </c>
      <c r="K95" s="82">
        <v>10000</v>
      </c>
      <c r="L95" s="82">
        <v>9000</v>
      </c>
      <c r="M95" s="82">
        <v>9000</v>
      </c>
    </row>
    <row r="96" spans="1:13" x14ac:dyDescent="0.2">
      <c r="A96" s="136" t="s">
        <v>137</v>
      </c>
      <c r="B96" s="82">
        <v>15263</v>
      </c>
      <c r="C96" s="82">
        <v>15263</v>
      </c>
      <c r="D96" s="82">
        <v>5022.1000000000004</v>
      </c>
      <c r="E96" s="82">
        <v>32.90375417676735</v>
      </c>
      <c r="F96" s="82"/>
      <c r="G96" s="82"/>
      <c r="H96" s="82"/>
      <c r="I96" s="82"/>
      <c r="J96" s="82">
        <v>15263</v>
      </c>
      <c r="K96" s="82">
        <v>18145</v>
      </c>
      <c r="L96" s="82">
        <v>19545</v>
      </c>
      <c r="M96" s="82">
        <v>19545</v>
      </c>
    </row>
    <row r="97" spans="1:13" x14ac:dyDescent="0.2">
      <c r="A97" s="198" t="s">
        <v>165</v>
      </c>
      <c r="B97" s="82">
        <v>10618</v>
      </c>
      <c r="C97" s="82">
        <v>10618</v>
      </c>
      <c r="D97" s="82">
        <v>4344.0200000000004</v>
      </c>
      <c r="E97" s="82">
        <v>40.911847805613114</v>
      </c>
      <c r="F97" s="82"/>
      <c r="G97" s="82"/>
      <c r="H97" s="82"/>
      <c r="I97" s="82"/>
      <c r="J97" s="82">
        <v>10618</v>
      </c>
      <c r="K97" s="82">
        <v>13500</v>
      </c>
      <c r="L97" s="82">
        <v>14900</v>
      </c>
      <c r="M97" s="82">
        <v>14900</v>
      </c>
    </row>
    <row r="98" spans="1:13" x14ac:dyDescent="0.2">
      <c r="A98" s="198" t="s">
        <v>250</v>
      </c>
      <c r="B98" s="82">
        <v>4645</v>
      </c>
      <c r="C98" s="82">
        <v>4645</v>
      </c>
      <c r="D98" s="82">
        <v>678.08</v>
      </c>
      <c r="E98" s="82">
        <v>14.59806243272336</v>
      </c>
      <c r="F98" s="82"/>
      <c r="G98" s="82"/>
      <c r="H98" s="82"/>
      <c r="I98" s="82"/>
      <c r="J98" s="82">
        <v>4645</v>
      </c>
      <c r="K98" s="82">
        <v>4645</v>
      </c>
      <c r="L98" s="82">
        <v>4645</v>
      </c>
      <c r="M98" s="82">
        <v>4645</v>
      </c>
    </row>
    <row r="99" spans="1:13" x14ac:dyDescent="0.2">
      <c r="A99" s="136" t="s">
        <v>186</v>
      </c>
      <c r="B99" s="82">
        <v>7963</v>
      </c>
      <c r="C99" s="82">
        <v>7963</v>
      </c>
      <c r="D99" s="82">
        <v>538.59</v>
      </c>
      <c r="E99" s="82">
        <v>6.7636569132236604</v>
      </c>
      <c r="F99" s="82"/>
      <c r="G99" s="82"/>
      <c r="H99" s="82"/>
      <c r="I99" s="82"/>
      <c r="J99" s="82">
        <v>7963</v>
      </c>
      <c r="K99" s="82">
        <v>8800</v>
      </c>
      <c r="L99" s="82">
        <v>8800</v>
      </c>
      <c r="M99" s="82">
        <v>8800</v>
      </c>
    </row>
    <row r="100" spans="1:13" x14ac:dyDescent="0.2">
      <c r="A100" s="198" t="s">
        <v>222</v>
      </c>
      <c r="B100" s="82">
        <v>7963</v>
      </c>
      <c r="C100" s="82">
        <v>7963</v>
      </c>
      <c r="D100" s="82">
        <v>538.59</v>
      </c>
      <c r="E100" s="82">
        <v>6.7636569132236604</v>
      </c>
      <c r="F100" s="82"/>
      <c r="G100" s="82"/>
      <c r="H100" s="82"/>
      <c r="I100" s="82"/>
      <c r="J100" s="82">
        <v>7963</v>
      </c>
      <c r="K100" s="82">
        <v>8800</v>
      </c>
      <c r="L100" s="82">
        <v>8800</v>
      </c>
      <c r="M100" s="82">
        <v>8800</v>
      </c>
    </row>
    <row r="101" spans="1:13" x14ac:dyDescent="0.2">
      <c r="A101" s="196" t="s">
        <v>173</v>
      </c>
      <c r="B101" s="158">
        <v>14412</v>
      </c>
      <c r="C101" s="158">
        <v>14412</v>
      </c>
      <c r="D101" s="158">
        <v>5903.48</v>
      </c>
      <c r="E101" s="158">
        <v>40.962253677490978</v>
      </c>
      <c r="F101" s="158"/>
      <c r="G101" s="158"/>
      <c r="H101" s="158"/>
      <c r="I101" s="158"/>
      <c r="J101" s="158">
        <v>14412</v>
      </c>
      <c r="K101" s="158">
        <v>6800</v>
      </c>
      <c r="L101" s="158">
        <v>2450</v>
      </c>
      <c r="M101" s="158"/>
    </row>
    <row r="102" spans="1:13" x14ac:dyDescent="0.2">
      <c r="A102" s="136" t="s">
        <v>187</v>
      </c>
      <c r="B102" s="82">
        <v>14412</v>
      </c>
      <c r="C102" s="82">
        <v>14412</v>
      </c>
      <c r="D102" s="82">
        <v>5903.48</v>
      </c>
      <c r="E102" s="82">
        <v>40.962253677490978</v>
      </c>
      <c r="F102" s="82"/>
      <c r="G102" s="82"/>
      <c r="H102" s="82"/>
      <c r="I102" s="82"/>
      <c r="J102" s="82">
        <v>14412</v>
      </c>
      <c r="K102" s="82">
        <v>6800</v>
      </c>
      <c r="L102" s="82">
        <v>2450</v>
      </c>
      <c r="M102" s="82"/>
    </row>
    <row r="103" spans="1:13" ht="24" x14ac:dyDescent="0.2">
      <c r="A103" s="198" t="s">
        <v>256</v>
      </c>
      <c r="B103" s="82">
        <v>14412</v>
      </c>
      <c r="C103" s="82">
        <v>14412</v>
      </c>
      <c r="D103" s="82">
        <v>5903.48</v>
      </c>
      <c r="E103" s="82">
        <v>40.962253677490978</v>
      </c>
      <c r="F103" s="82"/>
      <c r="G103" s="82"/>
      <c r="H103" s="82"/>
      <c r="I103" s="82"/>
      <c r="J103" s="82">
        <v>14412</v>
      </c>
      <c r="K103" s="82">
        <v>6800</v>
      </c>
      <c r="L103" s="82">
        <v>2450</v>
      </c>
      <c r="M103" s="82"/>
    </row>
    <row r="104" spans="1:13" x14ac:dyDescent="0.2">
      <c r="A104" s="196" t="s">
        <v>176</v>
      </c>
      <c r="B104" s="158">
        <v>116311</v>
      </c>
      <c r="C104" s="158">
        <v>116311</v>
      </c>
      <c r="D104" s="158">
        <v>27232.89</v>
      </c>
      <c r="E104" s="158">
        <v>23.413855955154713</v>
      </c>
      <c r="F104" s="158"/>
      <c r="G104" s="158"/>
      <c r="H104" s="158"/>
      <c r="I104" s="158"/>
      <c r="J104" s="158">
        <v>116311</v>
      </c>
      <c r="K104" s="158">
        <v>110571</v>
      </c>
      <c r="L104" s="158">
        <v>75000</v>
      </c>
      <c r="M104" s="158"/>
    </row>
    <row r="105" spans="1:13" x14ac:dyDescent="0.2">
      <c r="A105" s="136" t="s">
        <v>192</v>
      </c>
      <c r="B105" s="82">
        <v>116311</v>
      </c>
      <c r="C105" s="82">
        <v>116311</v>
      </c>
      <c r="D105" s="82">
        <v>27232.89</v>
      </c>
      <c r="E105" s="82">
        <v>23.413855955154713</v>
      </c>
      <c r="F105" s="82"/>
      <c r="G105" s="82"/>
      <c r="H105" s="82"/>
      <c r="I105" s="82"/>
      <c r="J105" s="82">
        <v>116311</v>
      </c>
      <c r="K105" s="82">
        <v>110571</v>
      </c>
      <c r="L105" s="82">
        <v>75000</v>
      </c>
      <c r="M105" s="82"/>
    </row>
    <row r="106" spans="1:13" x14ac:dyDescent="0.2">
      <c r="A106" s="198" t="s">
        <v>257</v>
      </c>
      <c r="B106" s="82">
        <v>116311</v>
      </c>
      <c r="C106" s="82">
        <v>116311</v>
      </c>
      <c r="D106" s="82">
        <v>27232.89</v>
      </c>
      <c r="E106" s="82">
        <v>23.413855955154713</v>
      </c>
      <c r="F106" s="82"/>
      <c r="G106" s="82"/>
      <c r="H106" s="82"/>
      <c r="I106" s="82"/>
      <c r="J106" s="82">
        <v>116311</v>
      </c>
      <c r="K106" s="82">
        <v>110571</v>
      </c>
      <c r="L106" s="82">
        <v>75000</v>
      </c>
      <c r="M106" s="82"/>
    </row>
    <row r="107" spans="1:13" x14ac:dyDescent="0.2">
      <c r="A107" s="335" t="s">
        <v>287</v>
      </c>
      <c r="B107" s="312">
        <v>13288679</v>
      </c>
      <c r="C107" s="312">
        <v>13288679</v>
      </c>
      <c r="D107" s="312">
        <v>5070128.4300000006</v>
      </c>
      <c r="E107" s="312">
        <v>38.153742971743092</v>
      </c>
      <c r="F107" s="312">
        <v>127550</v>
      </c>
      <c r="G107" s="312">
        <v>127550</v>
      </c>
      <c r="H107" s="312"/>
      <c r="I107" s="312"/>
      <c r="J107" s="312">
        <v>13288679</v>
      </c>
      <c r="K107" s="312">
        <v>17870666</v>
      </c>
      <c r="L107" s="312">
        <v>11221542</v>
      </c>
      <c r="M107" s="312">
        <v>11615339</v>
      </c>
    </row>
    <row r="108" spans="1:13" ht="15" x14ac:dyDescent="0.25">
      <c r="A108"/>
      <c r="B108"/>
      <c r="C108"/>
      <c r="D108"/>
      <c r="E108" s="151"/>
    </row>
    <row r="109" spans="1:13" ht="15" x14ac:dyDescent="0.25">
      <c r="A109"/>
      <c r="B109"/>
      <c r="C109"/>
      <c r="D109"/>
      <c r="E109" s="151"/>
    </row>
    <row r="110" spans="1:13" ht="15" x14ac:dyDescent="0.25">
      <c r="A110"/>
      <c r="B110"/>
      <c r="C110"/>
      <c r="D110"/>
      <c r="E110" s="151"/>
    </row>
    <row r="111" spans="1:13" ht="15" x14ac:dyDescent="0.25">
      <c r="A111"/>
      <c r="B111"/>
      <c r="C111"/>
      <c r="D111"/>
      <c r="E111" s="151"/>
    </row>
    <row r="112" spans="1:13" ht="15" x14ac:dyDescent="0.25">
      <c r="A112"/>
      <c r="B112"/>
      <c r="C112"/>
      <c r="D112"/>
      <c r="E112" s="151"/>
    </row>
    <row r="113" spans="1:5" ht="15" x14ac:dyDescent="0.25">
      <c r="A113"/>
      <c r="B113"/>
      <c r="C113"/>
      <c r="D113"/>
      <c r="E113" s="151"/>
    </row>
    <row r="114" spans="1:5" ht="15" x14ac:dyDescent="0.25">
      <c r="A114"/>
      <c r="B114"/>
      <c r="C114"/>
      <c r="D114"/>
      <c r="E114" s="151"/>
    </row>
    <row r="115" spans="1:5" ht="15" x14ac:dyDescent="0.25">
      <c r="A115"/>
      <c r="B115"/>
      <c r="C115"/>
      <c r="D115"/>
      <c r="E115" s="151"/>
    </row>
    <row r="116" spans="1:5" ht="15" x14ac:dyDescent="0.25">
      <c r="A116"/>
      <c r="B116"/>
      <c r="C116"/>
      <c r="D116"/>
      <c r="E116" s="151"/>
    </row>
    <row r="117" spans="1:5" ht="15" x14ac:dyDescent="0.25">
      <c r="A117"/>
      <c r="B117"/>
      <c r="C117"/>
      <c r="D117"/>
      <c r="E117" s="151"/>
    </row>
    <row r="118" spans="1:5" ht="15" x14ac:dyDescent="0.25">
      <c r="A118"/>
      <c r="B118"/>
      <c r="C118"/>
      <c r="D118"/>
      <c r="E118" s="151"/>
    </row>
    <row r="119" spans="1:5" ht="15" x14ac:dyDescent="0.25">
      <c r="A119"/>
      <c r="B119"/>
      <c r="C119"/>
      <c r="D119"/>
      <c r="E119" s="151"/>
    </row>
    <row r="120" spans="1:5" ht="15" x14ac:dyDescent="0.25">
      <c r="A120"/>
      <c r="B120"/>
      <c r="C120"/>
      <c r="D120"/>
      <c r="E120" s="151"/>
    </row>
    <row r="121" spans="1:5" ht="15" x14ac:dyDescent="0.25">
      <c r="A121"/>
      <c r="B121"/>
      <c r="C121"/>
      <c r="D121"/>
      <c r="E121" s="151"/>
    </row>
    <row r="122" spans="1:5" ht="15" x14ac:dyDescent="0.25">
      <c r="A122"/>
      <c r="B122"/>
      <c r="C122"/>
      <c r="D122"/>
      <c r="E122" s="151"/>
    </row>
    <row r="123" spans="1:5" ht="15" x14ac:dyDescent="0.25">
      <c r="A123"/>
      <c r="B123"/>
      <c r="C123"/>
      <c r="D123"/>
      <c r="E123" s="151"/>
    </row>
    <row r="124" spans="1:5" ht="15" x14ac:dyDescent="0.25">
      <c r="A124"/>
      <c r="B124"/>
      <c r="C124"/>
      <c r="D124"/>
      <c r="E124" s="151"/>
    </row>
    <row r="125" spans="1:5" ht="15" x14ac:dyDescent="0.25">
      <c r="A125"/>
      <c r="B125"/>
      <c r="C125"/>
      <c r="D125"/>
      <c r="E125" s="151"/>
    </row>
    <row r="126" spans="1:5" ht="15" x14ac:dyDescent="0.25">
      <c r="A126"/>
      <c r="B126"/>
      <c r="C126"/>
      <c r="D126"/>
      <c r="E126" s="151"/>
    </row>
    <row r="127" spans="1:5" ht="15" x14ac:dyDescent="0.25">
      <c r="A127"/>
      <c r="B127"/>
      <c r="C127"/>
      <c r="D127"/>
      <c r="E127" s="151"/>
    </row>
    <row r="128" spans="1:5" ht="15" x14ac:dyDescent="0.25">
      <c r="A128"/>
      <c r="B128"/>
      <c r="C128"/>
      <c r="D128"/>
      <c r="E128" s="151"/>
    </row>
    <row r="129" spans="1:5" ht="15" x14ac:dyDescent="0.25">
      <c r="A129"/>
      <c r="B129"/>
      <c r="C129"/>
      <c r="D129"/>
      <c r="E129" s="151"/>
    </row>
    <row r="130" spans="1:5" ht="15" x14ac:dyDescent="0.25">
      <c r="A130"/>
      <c r="B130"/>
      <c r="C130"/>
      <c r="D130"/>
      <c r="E130" s="151"/>
    </row>
    <row r="131" spans="1:5" ht="15" x14ac:dyDescent="0.25">
      <c r="A131"/>
      <c r="B131"/>
      <c r="C131"/>
      <c r="D131"/>
      <c r="E131" s="151"/>
    </row>
    <row r="132" spans="1:5" ht="15" x14ac:dyDescent="0.25">
      <c r="A132"/>
      <c r="B132"/>
      <c r="C132"/>
      <c r="D132"/>
      <c r="E132" s="151"/>
    </row>
    <row r="133" spans="1:5" ht="15" x14ac:dyDescent="0.25">
      <c r="A133"/>
      <c r="B133"/>
      <c r="C133"/>
      <c r="D133"/>
      <c r="E133" s="151"/>
    </row>
    <row r="134" spans="1:5" ht="15" x14ac:dyDescent="0.25">
      <c r="A134"/>
      <c r="B134"/>
      <c r="C134"/>
      <c r="D134"/>
      <c r="E134" s="151"/>
    </row>
    <row r="135" spans="1:5" ht="15" x14ac:dyDescent="0.25">
      <c r="A135"/>
      <c r="B135"/>
      <c r="C135"/>
      <c r="D135"/>
      <c r="E135" s="151"/>
    </row>
    <row r="136" spans="1:5" ht="15" x14ac:dyDescent="0.25">
      <c r="A136"/>
      <c r="B136"/>
      <c r="C136"/>
      <c r="D136"/>
      <c r="E136" s="151"/>
    </row>
    <row r="137" spans="1:5" ht="15" x14ac:dyDescent="0.25">
      <c r="A137"/>
      <c r="B137"/>
      <c r="C137"/>
      <c r="D137"/>
      <c r="E137" s="151"/>
    </row>
    <row r="138" spans="1:5" ht="15" x14ac:dyDescent="0.25">
      <c r="A138"/>
      <c r="B138"/>
      <c r="C138"/>
      <c r="D138"/>
      <c r="E138" s="151"/>
    </row>
    <row r="139" spans="1:5" ht="15" x14ac:dyDescent="0.25">
      <c r="A139"/>
      <c r="B139"/>
      <c r="C139"/>
      <c r="D139"/>
      <c r="E139" s="151"/>
    </row>
    <row r="140" spans="1:5" ht="15" x14ac:dyDescent="0.25">
      <c r="A140"/>
      <c r="B140"/>
      <c r="C140"/>
      <c r="D140"/>
      <c r="E140" s="151"/>
    </row>
    <row r="141" spans="1:5" ht="15" x14ac:dyDescent="0.25">
      <c r="A141"/>
      <c r="B141"/>
      <c r="C141"/>
      <c r="D141"/>
      <c r="E141" s="151"/>
    </row>
    <row r="142" spans="1:5" ht="15" x14ac:dyDescent="0.25">
      <c r="A142"/>
      <c r="B142"/>
      <c r="C142"/>
      <c r="D142"/>
      <c r="E142" s="151"/>
    </row>
    <row r="143" spans="1:5" ht="15" x14ac:dyDescent="0.25">
      <c r="A143"/>
      <c r="B143"/>
      <c r="C143"/>
      <c r="D143"/>
      <c r="E143" s="151"/>
    </row>
    <row r="144" spans="1:5" ht="15" x14ac:dyDescent="0.25">
      <c r="A144"/>
      <c r="B144"/>
      <c r="C144"/>
      <c r="D144"/>
      <c r="E144" s="151"/>
    </row>
    <row r="145" spans="1:5" ht="15" x14ac:dyDescent="0.25">
      <c r="A145"/>
      <c r="B145"/>
      <c r="C145"/>
      <c r="D145"/>
      <c r="E145" s="151"/>
    </row>
    <row r="146" spans="1:5" ht="15" x14ac:dyDescent="0.25">
      <c r="A146"/>
      <c r="B146"/>
      <c r="C146"/>
      <c r="D146"/>
      <c r="E146" s="151"/>
    </row>
    <row r="147" spans="1:5" ht="15" x14ac:dyDescent="0.25">
      <c r="A147"/>
      <c r="B147"/>
      <c r="C147"/>
      <c r="D147"/>
      <c r="E147" s="151"/>
    </row>
    <row r="148" spans="1:5" ht="15" x14ac:dyDescent="0.25">
      <c r="A148"/>
      <c r="B148"/>
      <c r="C148"/>
      <c r="D148"/>
      <c r="E148" s="151"/>
    </row>
    <row r="149" spans="1:5" ht="15" x14ac:dyDescent="0.25">
      <c r="A149"/>
      <c r="B149"/>
      <c r="C149"/>
      <c r="D149"/>
      <c r="E149" s="151"/>
    </row>
    <row r="150" spans="1:5" ht="15" x14ac:dyDescent="0.25">
      <c r="A150"/>
      <c r="B150"/>
      <c r="C150"/>
      <c r="D150"/>
      <c r="E150" s="151"/>
    </row>
    <row r="151" spans="1:5" ht="15" x14ac:dyDescent="0.25">
      <c r="A151"/>
      <c r="B151"/>
      <c r="C151"/>
      <c r="D151"/>
      <c r="E151" s="151"/>
    </row>
    <row r="152" spans="1:5" ht="15" x14ac:dyDescent="0.25">
      <c r="A152"/>
      <c r="B152"/>
      <c r="C152"/>
      <c r="D152"/>
      <c r="E152" s="151"/>
    </row>
    <row r="153" spans="1:5" ht="15" x14ac:dyDescent="0.25">
      <c r="A153"/>
      <c r="B153"/>
      <c r="C153"/>
      <c r="D153"/>
      <c r="E153" s="151"/>
    </row>
    <row r="154" spans="1:5" ht="15" x14ac:dyDescent="0.25">
      <c r="A154"/>
      <c r="B154"/>
      <c r="C154"/>
      <c r="D154"/>
      <c r="E154" s="151"/>
    </row>
    <row r="155" spans="1:5" ht="15" x14ac:dyDescent="0.25">
      <c r="A155"/>
      <c r="B155"/>
      <c r="C155"/>
      <c r="D155"/>
      <c r="E155" s="151"/>
    </row>
    <row r="156" spans="1:5" ht="15" x14ac:dyDescent="0.25">
      <c r="A156"/>
      <c r="B156"/>
      <c r="C156"/>
      <c r="D156"/>
      <c r="E156" s="151"/>
    </row>
    <row r="157" spans="1:5" ht="15" x14ac:dyDescent="0.25">
      <c r="A157"/>
      <c r="B157"/>
      <c r="C157"/>
      <c r="D157"/>
      <c r="E157" s="151"/>
    </row>
    <row r="158" spans="1:5" ht="15" x14ac:dyDescent="0.25">
      <c r="A158"/>
      <c r="B158"/>
      <c r="C158"/>
      <c r="D158"/>
      <c r="E158" s="151"/>
    </row>
    <row r="159" spans="1:5" ht="15" x14ac:dyDescent="0.25">
      <c r="A159"/>
      <c r="B159"/>
      <c r="C159"/>
      <c r="D159"/>
      <c r="E159" s="151"/>
    </row>
    <row r="160" spans="1:5" ht="15" x14ac:dyDescent="0.25">
      <c r="A160"/>
      <c r="B160"/>
      <c r="C160"/>
      <c r="D160"/>
      <c r="E160" s="151"/>
    </row>
    <row r="161" spans="1:5" ht="15" x14ac:dyDescent="0.25">
      <c r="A161"/>
      <c r="B161"/>
      <c r="C161"/>
      <c r="D161"/>
      <c r="E161" s="151"/>
    </row>
    <row r="162" spans="1:5" ht="15" x14ac:dyDescent="0.25">
      <c r="A162"/>
      <c r="B162"/>
      <c r="C162"/>
      <c r="D162"/>
      <c r="E162" s="151"/>
    </row>
    <row r="163" spans="1:5" ht="15" x14ac:dyDescent="0.25">
      <c r="A163"/>
      <c r="B163"/>
      <c r="C163"/>
      <c r="D163"/>
      <c r="E163" s="151"/>
    </row>
    <row r="164" spans="1:5" ht="15" x14ac:dyDescent="0.25">
      <c r="A164"/>
      <c r="B164"/>
      <c r="C164"/>
      <c r="D164"/>
      <c r="E164" s="151"/>
    </row>
    <row r="165" spans="1:5" ht="15" x14ac:dyDescent="0.25">
      <c r="A165"/>
      <c r="B165"/>
      <c r="C165"/>
      <c r="D165"/>
      <c r="E165" s="151"/>
    </row>
    <row r="166" spans="1:5" ht="15" x14ac:dyDescent="0.25">
      <c r="A166"/>
      <c r="B166"/>
      <c r="C166"/>
      <c r="D166"/>
      <c r="E166" s="151"/>
    </row>
    <row r="167" spans="1:5" ht="15" x14ac:dyDescent="0.25">
      <c r="A167"/>
      <c r="B167"/>
      <c r="C167"/>
      <c r="D167"/>
      <c r="E167" s="151"/>
    </row>
    <row r="168" spans="1:5" ht="15" x14ac:dyDescent="0.25">
      <c r="A168"/>
      <c r="B168"/>
      <c r="C168"/>
      <c r="D168"/>
      <c r="E168" s="151"/>
    </row>
    <row r="169" spans="1:5" ht="15" x14ac:dyDescent="0.25">
      <c r="A169"/>
      <c r="B169"/>
      <c r="C169"/>
      <c r="D169"/>
      <c r="E169" s="151"/>
    </row>
    <row r="170" spans="1:5" ht="15" x14ac:dyDescent="0.25">
      <c r="A170"/>
      <c r="B170"/>
      <c r="C170"/>
      <c r="D170"/>
      <c r="E170" s="151"/>
    </row>
    <row r="171" spans="1:5" ht="15" x14ac:dyDescent="0.25">
      <c r="A171"/>
      <c r="B171"/>
      <c r="C171"/>
      <c r="D171"/>
      <c r="E171" s="151"/>
    </row>
    <row r="172" spans="1:5" ht="15" x14ac:dyDescent="0.25">
      <c r="A172"/>
      <c r="B172"/>
      <c r="C172"/>
      <c r="D172"/>
      <c r="E172" s="151"/>
    </row>
    <row r="173" spans="1:5" ht="15" x14ac:dyDescent="0.25">
      <c r="A173"/>
      <c r="B173"/>
      <c r="C173"/>
      <c r="D173"/>
      <c r="E173" s="151"/>
    </row>
    <row r="174" spans="1:5" ht="15" x14ac:dyDescent="0.25">
      <c r="A174"/>
      <c r="B174"/>
      <c r="C174"/>
      <c r="D174"/>
      <c r="E174" s="151"/>
    </row>
    <row r="175" spans="1:5" ht="15" x14ac:dyDescent="0.25">
      <c r="A175"/>
      <c r="B175"/>
      <c r="C175"/>
      <c r="D175"/>
      <c r="E175" s="151"/>
    </row>
    <row r="176" spans="1:5" ht="15" x14ac:dyDescent="0.25">
      <c r="A176"/>
      <c r="B176"/>
      <c r="C176"/>
      <c r="D176"/>
      <c r="E176" s="151"/>
    </row>
    <row r="177" spans="1:5" ht="15" x14ac:dyDescent="0.25">
      <c r="A177"/>
      <c r="B177"/>
      <c r="C177"/>
      <c r="D177"/>
      <c r="E177" s="151"/>
    </row>
    <row r="178" spans="1:5" ht="15" x14ac:dyDescent="0.25">
      <c r="A178"/>
      <c r="B178"/>
      <c r="C178"/>
      <c r="D178"/>
      <c r="E178" s="151"/>
    </row>
    <row r="179" spans="1:5" ht="15" x14ac:dyDescent="0.25">
      <c r="A179"/>
      <c r="B179"/>
      <c r="C179"/>
      <c r="D179"/>
      <c r="E179" s="151"/>
    </row>
    <row r="180" spans="1:5" ht="15" x14ac:dyDescent="0.25">
      <c r="A180"/>
      <c r="B180"/>
      <c r="C180"/>
      <c r="D180"/>
      <c r="E180" s="151"/>
    </row>
    <row r="181" spans="1:5" ht="15" x14ac:dyDescent="0.25">
      <c r="A181"/>
      <c r="B181"/>
      <c r="C181"/>
      <c r="D181"/>
      <c r="E181" s="151"/>
    </row>
    <row r="182" spans="1:5" ht="15" x14ac:dyDescent="0.25">
      <c r="A182"/>
      <c r="B182"/>
      <c r="C182"/>
      <c r="D182"/>
      <c r="E182" s="151"/>
    </row>
    <row r="183" spans="1:5" ht="15" x14ac:dyDescent="0.25">
      <c r="A183"/>
      <c r="B183"/>
      <c r="C183"/>
      <c r="D183"/>
      <c r="E183" s="151"/>
    </row>
    <row r="184" spans="1:5" ht="15" x14ac:dyDescent="0.25">
      <c r="A184"/>
      <c r="B184"/>
      <c r="C184"/>
      <c r="D184"/>
      <c r="E184" s="151"/>
    </row>
    <row r="185" spans="1:5" ht="15" x14ac:dyDescent="0.25">
      <c r="A185"/>
      <c r="B185"/>
      <c r="C185"/>
      <c r="D185"/>
      <c r="E185" s="151"/>
    </row>
    <row r="186" spans="1:5" ht="15" x14ac:dyDescent="0.25">
      <c r="A186"/>
      <c r="B186"/>
      <c r="C186"/>
      <c r="D186"/>
      <c r="E186" s="151"/>
    </row>
    <row r="187" spans="1:5" ht="15" x14ac:dyDescent="0.25">
      <c r="A187"/>
      <c r="B187"/>
      <c r="C187"/>
      <c r="D187"/>
      <c r="E187" s="151"/>
    </row>
    <row r="188" spans="1:5" ht="15" x14ac:dyDescent="0.25">
      <c r="A188"/>
      <c r="B188"/>
      <c r="C188"/>
      <c r="D188"/>
      <c r="E188" s="151"/>
    </row>
    <row r="189" spans="1:5" ht="15" x14ac:dyDescent="0.25">
      <c r="A189"/>
      <c r="B189"/>
      <c r="C189"/>
      <c r="D189"/>
      <c r="E189" s="151"/>
    </row>
    <row r="190" spans="1:5" ht="15" x14ac:dyDescent="0.25">
      <c r="A190"/>
      <c r="B190"/>
      <c r="C190"/>
      <c r="D190"/>
      <c r="E190" s="151"/>
    </row>
    <row r="191" spans="1:5" ht="15" x14ac:dyDescent="0.25">
      <c r="A191"/>
      <c r="B191"/>
      <c r="C191"/>
      <c r="D191"/>
      <c r="E191" s="151"/>
    </row>
    <row r="192" spans="1:5" ht="15" x14ac:dyDescent="0.25">
      <c r="A192"/>
      <c r="B192"/>
      <c r="C192"/>
      <c r="D192"/>
      <c r="E192" s="151"/>
    </row>
    <row r="193" spans="1:5" ht="15" x14ac:dyDescent="0.25">
      <c r="A193"/>
      <c r="B193"/>
      <c r="C193"/>
      <c r="D193"/>
      <c r="E193" s="151"/>
    </row>
    <row r="194" spans="1:5" ht="15" x14ac:dyDescent="0.25">
      <c r="A194"/>
      <c r="B194"/>
      <c r="C194"/>
      <c r="D194"/>
      <c r="E194" s="151"/>
    </row>
    <row r="195" spans="1:5" ht="15" x14ac:dyDescent="0.25">
      <c r="A195"/>
      <c r="B195"/>
      <c r="C195"/>
      <c r="D195"/>
      <c r="E195" s="151"/>
    </row>
    <row r="196" spans="1:5" ht="15" x14ac:dyDescent="0.25">
      <c r="A196"/>
      <c r="B196"/>
      <c r="C196"/>
      <c r="D196"/>
      <c r="E196" s="151"/>
    </row>
    <row r="197" spans="1:5" ht="15" x14ac:dyDescent="0.25">
      <c r="A197"/>
      <c r="B197"/>
      <c r="C197"/>
      <c r="D197"/>
      <c r="E197" s="151"/>
    </row>
    <row r="198" spans="1:5" ht="15" x14ac:dyDescent="0.25">
      <c r="A198"/>
      <c r="B198"/>
      <c r="C198"/>
      <c r="D198"/>
      <c r="E198" s="151"/>
    </row>
    <row r="199" spans="1:5" ht="15" x14ac:dyDescent="0.25">
      <c r="A199"/>
      <c r="B199"/>
      <c r="C199"/>
      <c r="D199"/>
      <c r="E199" s="151"/>
    </row>
    <row r="200" spans="1:5" ht="15" x14ac:dyDescent="0.25">
      <c r="A200"/>
      <c r="B200"/>
      <c r="C200"/>
      <c r="D200"/>
      <c r="E200" s="151"/>
    </row>
    <row r="201" spans="1:5" ht="15" x14ac:dyDescent="0.25">
      <c r="A201"/>
      <c r="B201"/>
      <c r="C201"/>
      <c r="D201"/>
      <c r="E201" s="151"/>
    </row>
    <row r="202" spans="1:5" ht="15" x14ac:dyDescent="0.25">
      <c r="A202"/>
      <c r="B202"/>
      <c r="C202"/>
      <c r="D202"/>
      <c r="E202" s="151"/>
    </row>
    <row r="203" spans="1:5" ht="15" x14ac:dyDescent="0.25">
      <c r="A203"/>
      <c r="B203"/>
      <c r="C203"/>
      <c r="D203"/>
      <c r="E203" s="151"/>
    </row>
    <row r="204" spans="1:5" ht="15" x14ac:dyDescent="0.25">
      <c r="A204"/>
      <c r="B204"/>
      <c r="C204"/>
      <c r="D204"/>
      <c r="E204" s="151"/>
    </row>
    <row r="205" spans="1:5" ht="15" x14ac:dyDescent="0.25">
      <c r="A205"/>
      <c r="B205"/>
      <c r="C205"/>
      <c r="D205"/>
      <c r="E205" s="151"/>
    </row>
    <row r="206" spans="1:5" ht="15" x14ac:dyDescent="0.25">
      <c r="A206"/>
      <c r="B206"/>
      <c r="C206"/>
      <c r="D206"/>
      <c r="E206" s="151"/>
    </row>
    <row r="207" spans="1:5" ht="15" x14ac:dyDescent="0.25">
      <c r="A207"/>
      <c r="B207"/>
      <c r="C207"/>
      <c r="D207"/>
      <c r="E207" s="151"/>
    </row>
    <row r="208" spans="1:5" ht="15" x14ac:dyDescent="0.25">
      <c r="A208"/>
      <c r="B208"/>
      <c r="C208"/>
      <c r="D208"/>
      <c r="E208" s="151"/>
    </row>
    <row r="209" spans="1:5" ht="15" x14ac:dyDescent="0.25">
      <c r="A209"/>
      <c r="B209"/>
      <c r="C209"/>
      <c r="D209"/>
      <c r="E209" s="151"/>
    </row>
    <row r="210" spans="1:5" ht="15" x14ac:dyDescent="0.25">
      <c r="A210" s="116"/>
      <c r="B210" s="116"/>
      <c r="C210" s="116"/>
      <c r="D210" s="116"/>
      <c r="E210" s="185"/>
    </row>
    <row r="211" spans="1:5" ht="15" x14ac:dyDescent="0.25">
      <c r="A211" s="116"/>
      <c r="B211" s="116"/>
      <c r="C211" s="116"/>
      <c r="D211" s="116"/>
      <c r="E211" s="185"/>
    </row>
    <row r="212" spans="1:5" ht="15" x14ac:dyDescent="0.25">
      <c r="A212" s="116"/>
      <c r="B212" s="116"/>
      <c r="C212" s="116"/>
      <c r="D212" s="116"/>
      <c r="E212" s="185"/>
    </row>
    <row r="213" spans="1:5" ht="15" x14ac:dyDescent="0.25">
      <c r="A213" s="116"/>
      <c r="B213" s="116"/>
      <c r="C213" s="116"/>
      <c r="D213" s="116"/>
      <c r="E213" s="185"/>
    </row>
    <row r="214" spans="1:5" ht="15" x14ac:dyDescent="0.25">
      <c r="A214" s="116"/>
      <c r="B214" s="116"/>
      <c r="C214" s="116"/>
      <c r="D214" s="116"/>
      <c r="E214" s="185"/>
    </row>
    <row r="215" spans="1:5" ht="15" x14ac:dyDescent="0.25">
      <c r="A215" s="116"/>
      <c r="B215" s="116"/>
      <c r="C215" s="116"/>
      <c r="D215" s="116"/>
      <c r="E215" s="185"/>
    </row>
    <row r="216" spans="1:5" ht="15" x14ac:dyDescent="0.25">
      <c r="A216" s="116"/>
      <c r="B216" s="116"/>
      <c r="C216" s="116"/>
      <c r="D216" s="116"/>
      <c r="E216" s="185"/>
    </row>
    <row r="217" spans="1:5" ht="15" x14ac:dyDescent="0.25">
      <c r="A217" s="116"/>
      <c r="B217" s="116"/>
      <c r="C217" s="116"/>
      <c r="D217" s="116"/>
      <c r="E217" s="185"/>
    </row>
    <row r="218" spans="1:5" ht="15" x14ac:dyDescent="0.25">
      <c r="A218" s="116"/>
      <c r="B218" s="116"/>
      <c r="C218" s="116"/>
      <c r="D218" s="116"/>
      <c r="E218" s="185"/>
    </row>
    <row r="219" spans="1:5" ht="15" x14ac:dyDescent="0.25">
      <c r="A219" s="116"/>
      <c r="B219" s="116"/>
      <c r="C219" s="116"/>
      <c r="D219" s="116"/>
      <c r="E219" s="185"/>
    </row>
    <row r="220" spans="1:5" ht="15" x14ac:dyDescent="0.25">
      <c r="A220" s="116"/>
      <c r="B220" s="116"/>
      <c r="C220" s="116"/>
      <c r="D220" s="116"/>
      <c r="E220" s="185"/>
    </row>
    <row r="221" spans="1:5" ht="15" x14ac:dyDescent="0.25">
      <c r="A221" s="116"/>
      <c r="B221" s="116"/>
      <c r="C221" s="116"/>
      <c r="D221" s="116"/>
      <c r="E221" s="185"/>
    </row>
    <row r="222" spans="1:5" ht="15" x14ac:dyDescent="0.25">
      <c r="A222" s="116"/>
      <c r="B222" s="116"/>
      <c r="C222" s="116"/>
      <c r="D222" s="116"/>
      <c r="E222" s="185"/>
    </row>
    <row r="223" spans="1:5" ht="15" x14ac:dyDescent="0.25">
      <c r="A223" s="116"/>
      <c r="B223" s="116"/>
      <c r="C223" s="116"/>
      <c r="D223" s="116"/>
      <c r="E223" s="185"/>
    </row>
    <row r="224" spans="1:5" ht="15" x14ac:dyDescent="0.25">
      <c r="A224" s="116"/>
      <c r="B224" s="116"/>
      <c r="C224" s="116"/>
      <c r="D224" s="116"/>
      <c r="E224" s="185"/>
    </row>
    <row r="225" spans="1:5" ht="15" x14ac:dyDescent="0.25">
      <c r="A225" s="116"/>
      <c r="B225" s="116"/>
      <c r="C225" s="116"/>
      <c r="D225" s="116"/>
      <c r="E225" s="185"/>
    </row>
    <row r="226" spans="1:5" ht="15" x14ac:dyDescent="0.25">
      <c r="A226" s="116"/>
      <c r="B226" s="116"/>
      <c r="C226" s="116"/>
      <c r="D226" s="116"/>
      <c r="E226" s="185"/>
    </row>
    <row r="227" spans="1:5" ht="15" x14ac:dyDescent="0.25">
      <c r="A227" s="116"/>
      <c r="B227" s="116"/>
      <c r="C227" s="116"/>
      <c r="D227" s="116"/>
      <c r="E227" s="185"/>
    </row>
    <row r="228" spans="1:5" ht="15" x14ac:dyDescent="0.25">
      <c r="A228" s="116"/>
      <c r="B228" s="116"/>
      <c r="C228" s="116"/>
      <c r="D228" s="116"/>
      <c r="E228" s="185"/>
    </row>
    <row r="229" spans="1:5" ht="15" x14ac:dyDescent="0.25">
      <c r="A229" s="116"/>
      <c r="B229" s="116"/>
      <c r="C229" s="116"/>
      <c r="D229" s="116"/>
      <c r="E229" s="185"/>
    </row>
    <row r="230" spans="1:5" ht="15" x14ac:dyDescent="0.25">
      <c r="A230" s="116"/>
      <c r="B230" s="116"/>
      <c r="C230" s="116"/>
      <c r="D230" s="116"/>
      <c r="E230" s="185"/>
    </row>
    <row r="231" spans="1:5" ht="15" x14ac:dyDescent="0.25">
      <c r="A231" s="116"/>
      <c r="B231" s="116"/>
      <c r="C231" s="116"/>
      <c r="D231" s="116"/>
      <c r="E231" s="185"/>
    </row>
    <row r="232" spans="1:5" ht="15" x14ac:dyDescent="0.25">
      <c r="A232" s="116"/>
      <c r="B232" s="116"/>
      <c r="C232" s="116"/>
      <c r="D232" s="116"/>
      <c r="E232" s="185"/>
    </row>
    <row r="233" spans="1:5" ht="15" x14ac:dyDescent="0.25">
      <c r="A233" s="116"/>
      <c r="B233" s="116"/>
      <c r="C233" s="116"/>
      <c r="D233" s="116"/>
      <c r="E233" s="185"/>
    </row>
    <row r="234" spans="1:5" ht="15" x14ac:dyDescent="0.25">
      <c r="A234" s="116"/>
      <c r="B234" s="116"/>
      <c r="C234" s="116"/>
      <c r="D234" s="116"/>
      <c r="E234" s="185"/>
    </row>
    <row r="235" spans="1:5" ht="15" x14ac:dyDescent="0.25">
      <c r="A235" s="116"/>
      <c r="B235" s="116"/>
      <c r="C235" s="116"/>
      <c r="D235" s="116"/>
      <c r="E235" s="185"/>
    </row>
    <row r="236" spans="1:5" ht="15" x14ac:dyDescent="0.25">
      <c r="A236" s="116"/>
      <c r="B236" s="116"/>
      <c r="C236" s="116"/>
      <c r="D236" s="116"/>
      <c r="E236" s="185"/>
    </row>
    <row r="237" spans="1:5" ht="15" x14ac:dyDescent="0.25">
      <c r="A237" s="116"/>
      <c r="B237" s="116"/>
      <c r="C237" s="116"/>
      <c r="D237" s="116"/>
      <c r="E237" s="185"/>
    </row>
    <row r="238" spans="1:5" ht="15" x14ac:dyDescent="0.25">
      <c r="A238" s="116"/>
      <c r="B238" s="116"/>
      <c r="C238" s="116"/>
      <c r="D238" s="116"/>
      <c r="E238" s="185"/>
    </row>
    <row r="239" spans="1:5" ht="15" x14ac:dyDescent="0.25">
      <c r="A239" s="116"/>
      <c r="B239" s="116"/>
      <c r="C239" s="116"/>
      <c r="D239" s="116"/>
      <c r="E239" s="185"/>
    </row>
    <row r="240" spans="1:5" ht="15" x14ac:dyDescent="0.25">
      <c r="A240" s="116"/>
      <c r="B240" s="116"/>
      <c r="C240" s="116"/>
      <c r="D240" s="116"/>
      <c r="E240" s="185"/>
    </row>
    <row r="241" spans="1:5" ht="15" x14ac:dyDescent="0.25">
      <c r="A241" s="116"/>
      <c r="B241" s="116"/>
      <c r="C241" s="116"/>
      <c r="D241" s="116"/>
      <c r="E241" s="185"/>
    </row>
    <row r="242" spans="1:5" ht="15" x14ac:dyDescent="0.25">
      <c r="A242" s="116"/>
      <c r="B242" s="116"/>
      <c r="C242" s="116"/>
      <c r="D242" s="116"/>
      <c r="E242" s="185"/>
    </row>
    <row r="243" spans="1:5" ht="15" x14ac:dyDescent="0.25">
      <c r="A243" s="116"/>
      <c r="B243" s="116"/>
      <c r="C243" s="116"/>
      <c r="D243" s="116"/>
      <c r="E243" s="185"/>
    </row>
    <row r="244" spans="1:5" ht="15" x14ac:dyDescent="0.25">
      <c r="A244" s="116"/>
      <c r="B244" s="116"/>
      <c r="C244" s="116"/>
      <c r="D244" s="116"/>
      <c r="E244" s="185"/>
    </row>
    <row r="245" spans="1:5" ht="15" x14ac:dyDescent="0.25">
      <c r="A245" s="116"/>
      <c r="B245" s="116"/>
      <c r="C245" s="116"/>
      <c r="D245" s="116"/>
      <c r="E245" s="185"/>
    </row>
    <row r="246" spans="1:5" ht="15" x14ac:dyDescent="0.25">
      <c r="A246" s="116"/>
      <c r="B246" s="116"/>
      <c r="C246" s="116"/>
      <c r="D246" s="116"/>
      <c r="E246" s="185"/>
    </row>
    <row r="247" spans="1:5" ht="15" x14ac:dyDescent="0.25">
      <c r="A247" s="116"/>
      <c r="B247" s="116"/>
      <c r="C247" s="116"/>
      <c r="D247" s="116"/>
      <c r="E247" s="185"/>
    </row>
    <row r="248" spans="1:5" ht="15" x14ac:dyDescent="0.25">
      <c r="A248" s="116"/>
      <c r="B248" s="116"/>
      <c r="C248" s="116"/>
      <c r="D248" s="116"/>
      <c r="E248" s="185"/>
    </row>
  </sheetData>
  <mergeCells count="22">
    <mergeCell ref="M3:M4"/>
    <mergeCell ref="B3:B4"/>
    <mergeCell ref="A19:A20"/>
    <mergeCell ref="B19:B20"/>
    <mergeCell ref="C19:C20"/>
    <mergeCell ref="F19:G19"/>
    <mergeCell ref="H19:H20"/>
    <mergeCell ref="I19:I20"/>
    <mergeCell ref="J19:J20"/>
    <mergeCell ref="K19:K20"/>
    <mergeCell ref="L19:L20"/>
    <mergeCell ref="M19:M20"/>
    <mergeCell ref="A1:L1"/>
    <mergeCell ref="A2:L2"/>
    <mergeCell ref="A3:A4"/>
    <mergeCell ref="C3:C4"/>
    <mergeCell ref="F3:G3"/>
    <mergeCell ref="H3:H4"/>
    <mergeCell ref="I3:I4"/>
    <mergeCell ref="J3:J4"/>
    <mergeCell ref="K3:K4"/>
    <mergeCell ref="L3:L4"/>
  </mergeCells>
  <pageMargins left="0" right="0" top="0" bottom="0" header="0.31496062992125984" footer="0.31496062992125984"/>
  <pageSetup paperSize="9" scale="66" fitToHeight="0" orientation="portrait" r:id="rId3"/>
  <colBreaks count="1" manualBreakCount="1">
    <brk id="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A1:M248"/>
  <sheetViews>
    <sheetView showGridLines="0" zoomScaleNormal="100" zoomScaleSheetLayoutView="70" workbookViewId="0">
      <pane ySplit="10" topLeftCell="A11" activePane="bottomLeft" state="frozen"/>
      <selection pane="bottomLeft" activeCell="A30" sqref="A30"/>
    </sheetView>
  </sheetViews>
  <sheetFormatPr defaultColWidth="8.85546875" defaultRowHeight="12" x14ac:dyDescent="0.2"/>
  <cols>
    <col min="1" max="1" width="60.7109375" style="61" customWidth="1"/>
    <col min="2" max="2" width="13.7109375" style="81" customWidth="1"/>
    <col min="3" max="3" width="15.140625" style="81" customWidth="1"/>
    <col min="4" max="4" width="13.7109375" style="81" hidden="1" customWidth="1"/>
    <col min="5" max="5" width="11.42578125" style="81" hidden="1" customWidth="1"/>
    <col min="6" max="7" width="9.28515625" style="61" hidden="1" customWidth="1"/>
    <col min="8" max="8" width="8.85546875" style="61" hidden="1" customWidth="1"/>
    <col min="9" max="9" width="11" style="61" hidden="1" customWidth="1"/>
    <col min="10" max="10" width="14.42578125" style="61" hidden="1" customWidth="1"/>
    <col min="11" max="11" width="13.7109375" style="61" customWidth="1"/>
    <col min="12" max="12" width="11.85546875" style="61" bestFit="1" customWidth="1"/>
    <col min="13" max="13" width="12" style="61" customWidth="1"/>
    <col min="14" max="16384" width="8.85546875" style="61"/>
  </cols>
  <sheetData>
    <row r="1" spans="1:13" x14ac:dyDescent="0.2">
      <c r="A1" s="374" t="s">
        <v>312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x14ac:dyDescent="0.2">
      <c r="A2" s="374" t="s">
        <v>344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</row>
    <row r="3" spans="1:13" ht="35.25" customHeight="1" x14ac:dyDescent="0.2">
      <c r="A3" s="371"/>
      <c r="B3" s="371" t="s">
        <v>412</v>
      </c>
      <c r="C3" s="371" t="s">
        <v>411</v>
      </c>
      <c r="D3" s="130"/>
      <c r="E3" s="130"/>
      <c r="F3" s="379" t="s">
        <v>363</v>
      </c>
      <c r="G3" s="380"/>
      <c r="H3" s="371" t="s">
        <v>395</v>
      </c>
      <c r="I3" s="371" t="s">
        <v>396</v>
      </c>
      <c r="J3" s="371" t="s">
        <v>411</v>
      </c>
      <c r="K3" s="371" t="s">
        <v>410</v>
      </c>
      <c r="L3" s="371" t="s">
        <v>398</v>
      </c>
      <c r="M3" s="373" t="s">
        <v>408</v>
      </c>
    </row>
    <row r="4" spans="1:13" ht="36" x14ac:dyDescent="0.2">
      <c r="A4" s="372"/>
      <c r="B4" s="372"/>
      <c r="C4" s="372"/>
      <c r="D4" s="304" t="s">
        <v>327</v>
      </c>
      <c r="E4" s="202" t="s">
        <v>334</v>
      </c>
      <c r="F4" s="302" t="s">
        <v>393</v>
      </c>
      <c r="G4" s="302" t="s">
        <v>394</v>
      </c>
      <c r="H4" s="372"/>
      <c r="I4" s="372"/>
      <c r="J4" s="372"/>
      <c r="K4" s="372"/>
      <c r="L4" s="372"/>
      <c r="M4" s="373"/>
    </row>
    <row r="5" spans="1:13" x14ac:dyDescent="0.2">
      <c r="A5" s="302"/>
      <c r="B5" s="305" t="s">
        <v>328</v>
      </c>
      <c r="C5" s="305" t="s">
        <v>329</v>
      </c>
      <c r="E5" s="204" t="s">
        <v>331</v>
      </c>
      <c r="F5" s="305" t="s">
        <v>330</v>
      </c>
      <c r="G5" s="305" t="s">
        <v>331</v>
      </c>
      <c r="H5" s="305" t="s">
        <v>366</v>
      </c>
      <c r="I5" s="305" t="s">
        <v>400</v>
      </c>
      <c r="J5" s="305" t="s">
        <v>329</v>
      </c>
      <c r="K5" s="305" t="s">
        <v>330</v>
      </c>
      <c r="L5" s="305" t="s">
        <v>331</v>
      </c>
      <c r="M5" s="305" t="s">
        <v>366</v>
      </c>
    </row>
    <row r="6" spans="1:13" hidden="1" x14ac:dyDescent="0.2">
      <c r="A6" s="65"/>
      <c r="B6" s="65"/>
      <c r="C6" s="65"/>
      <c r="D6" s="65"/>
      <c r="E6" s="129"/>
    </row>
    <row r="7" spans="1:13" hidden="1" x14ac:dyDescent="0.2">
      <c r="A7" s="64"/>
      <c r="B7" s="130"/>
      <c r="C7" s="130"/>
      <c r="D7" s="130"/>
      <c r="E7" s="130"/>
    </row>
    <row r="8" spans="1:13" ht="15" hidden="1" x14ac:dyDescent="0.25">
      <c r="A8" s="83" t="s">
        <v>288</v>
      </c>
      <c r="B8" s="82" t="s" vm="1">
        <v>289</v>
      </c>
      <c r="C8" s="151"/>
      <c r="D8" s="151"/>
      <c r="E8" s="151"/>
    </row>
    <row r="9" spans="1:13" ht="15" hidden="1" x14ac:dyDescent="0.25">
      <c r="A9"/>
      <c r="B9" s="151"/>
      <c r="C9" s="151"/>
      <c r="D9" s="151"/>
      <c r="E9" s="151"/>
    </row>
    <row r="10" spans="1:13" ht="55.5" hidden="1" customHeight="1" x14ac:dyDescent="0.2">
      <c r="A10" s="333" t="s">
        <v>311</v>
      </c>
      <c r="B10" s="82" t="s">
        <v>399</v>
      </c>
      <c r="C10" s="189" t="s">
        <v>285</v>
      </c>
      <c r="D10" s="86" t="s">
        <v>281</v>
      </c>
      <c r="E10" s="86" t="s">
        <v>282</v>
      </c>
      <c r="F10" s="82" t="s">
        <v>382</v>
      </c>
      <c r="G10" s="82" t="s">
        <v>383</v>
      </c>
      <c r="H10" s="82" t="s">
        <v>384</v>
      </c>
      <c r="I10" s="82" t="s">
        <v>385</v>
      </c>
      <c r="J10" s="82" t="s">
        <v>386</v>
      </c>
      <c r="K10" s="82" t="s">
        <v>387</v>
      </c>
      <c r="L10" s="82" t="s">
        <v>388</v>
      </c>
      <c r="M10" s="82" t="s">
        <v>409</v>
      </c>
    </row>
    <row r="11" spans="1:13" x14ac:dyDescent="0.2">
      <c r="A11" s="167" t="s">
        <v>2</v>
      </c>
      <c r="B11" s="190">
        <v>1585278.5499999998</v>
      </c>
      <c r="C11" s="190">
        <v>1127309</v>
      </c>
      <c r="D11" s="190">
        <v>1127309</v>
      </c>
      <c r="E11" s="190">
        <v>362442.48</v>
      </c>
      <c r="F11" s="190">
        <v>88390</v>
      </c>
      <c r="G11" s="190">
        <v>78500</v>
      </c>
      <c r="H11" s="190"/>
      <c r="I11" s="190"/>
      <c r="J11" s="190">
        <v>1117419</v>
      </c>
      <c r="K11" s="190"/>
      <c r="L11" s="190"/>
      <c r="M11" s="190"/>
    </row>
    <row r="12" spans="1:13" x14ac:dyDescent="0.2">
      <c r="A12" s="168" t="s">
        <v>3</v>
      </c>
      <c r="B12" s="190">
        <v>1585278.5499999998</v>
      </c>
      <c r="C12" s="190">
        <v>1127309</v>
      </c>
      <c r="D12" s="190">
        <v>1127309</v>
      </c>
      <c r="E12" s="190">
        <v>362442.48</v>
      </c>
      <c r="F12" s="190">
        <v>88390</v>
      </c>
      <c r="G12" s="190">
        <v>78500</v>
      </c>
      <c r="H12" s="190"/>
      <c r="I12" s="190"/>
      <c r="J12" s="190">
        <v>1117419</v>
      </c>
      <c r="K12" s="190"/>
      <c r="L12" s="190"/>
      <c r="M12" s="190"/>
    </row>
    <row r="13" spans="1:13" x14ac:dyDescent="0.2">
      <c r="A13" s="169" t="s">
        <v>4</v>
      </c>
      <c r="B13" s="190">
        <v>1585278.5499999998</v>
      </c>
      <c r="C13" s="190">
        <v>1127309</v>
      </c>
      <c r="D13" s="190">
        <v>1127309</v>
      </c>
      <c r="E13" s="190">
        <v>362442.48</v>
      </c>
      <c r="F13" s="190">
        <v>88390</v>
      </c>
      <c r="G13" s="190">
        <v>78500</v>
      </c>
      <c r="H13" s="190"/>
      <c r="I13" s="190"/>
      <c r="J13" s="190">
        <v>1117419</v>
      </c>
      <c r="K13" s="190"/>
      <c r="L13" s="190"/>
      <c r="M13" s="190"/>
    </row>
    <row r="14" spans="1:13" x14ac:dyDescent="0.2">
      <c r="A14" s="170" t="s">
        <v>28</v>
      </c>
      <c r="B14" s="190">
        <v>1585278.5499999998</v>
      </c>
      <c r="C14" s="190">
        <v>1127309</v>
      </c>
      <c r="D14" s="190">
        <v>1127309</v>
      </c>
      <c r="E14" s="190">
        <v>362442.48</v>
      </c>
      <c r="F14" s="190">
        <v>88390</v>
      </c>
      <c r="G14" s="190">
        <v>78500</v>
      </c>
      <c r="H14" s="190"/>
      <c r="I14" s="190"/>
      <c r="J14" s="190">
        <v>1117419</v>
      </c>
      <c r="K14" s="190"/>
      <c r="L14" s="190"/>
      <c r="M14" s="190"/>
    </row>
    <row r="15" spans="1:13" x14ac:dyDescent="0.2">
      <c r="A15" s="334" t="s">
        <v>254</v>
      </c>
      <c r="B15" s="191">
        <v>695697.17999999993</v>
      </c>
      <c r="C15" s="191">
        <v>209102</v>
      </c>
      <c r="D15" s="191">
        <v>209102</v>
      </c>
      <c r="E15" s="191">
        <v>4645.3</v>
      </c>
      <c r="F15" s="191">
        <v>88390</v>
      </c>
      <c r="G15" s="191">
        <v>78500</v>
      </c>
      <c r="H15" s="191"/>
      <c r="I15" s="191"/>
      <c r="J15" s="191">
        <v>199212</v>
      </c>
      <c r="K15" s="191"/>
      <c r="L15" s="191"/>
      <c r="M15" s="191"/>
    </row>
    <row r="16" spans="1:13" x14ac:dyDescent="0.2">
      <c r="A16" s="334" t="s">
        <v>259</v>
      </c>
      <c r="B16" s="191">
        <v>889581.37</v>
      </c>
      <c r="C16" s="191">
        <v>918207</v>
      </c>
      <c r="D16" s="191">
        <v>918207</v>
      </c>
      <c r="E16" s="191">
        <v>357797.18</v>
      </c>
      <c r="F16" s="191"/>
      <c r="G16" s="191"/>
      <c r="H16" s="191"/>
      <c r="I16" s="191"/>
      <c r="J16" s="191">
        <v>918207</v>
      </c>
      <c r="K16" s="191"/>
      <c r="L16" s="191"/>
      <c r="M16" s="191"/>
    </row>
    <row r="17" spans="1:13" x14ac:dyDescent="0.2">
      <c r="A17" s="335" t="s">
        <v>287</v>
      </c>
      <c r="B17" s="345">
        <v>1585278.5499999998</v>
      </c>
      <c r="C17" s="345">
        <v>1127309</v>
      </c>
      <c r="D17" s="345">
        <v>1127309</v>
      </c>
      <c r="E17" s="345">
        <v>362442.48</v>
      </c>
      <c r="F17" s="345">
        <v>88390</v>
      </c>
      <c r="G17" s="345">
        <v>78500</v>
      </c>
      <c r="H17" s="345"/>
      <c r="I17" s="345"/>
      <c r="J17" s="345">
        <v>1117419</v>
      </c>
      <c r="K17" s="345"/>
      <c r="L17" s="345"/>
      <c r="M17" s="345"/>
    </row>
    <row r="18" spans="1:13" ht="15" x14ac:dyDescent="0.25">
      <c r="A18"/>
      <c r="B18"/>
      <c r="C18"/>
      <c r="D18"/>
      <c r="E18"/>
      <c r="F18"/>
      <c r="G18"/>
      <c r="H18"/>
      <c r="I18"/>
      <c r="J18"/>
      <c r="K18"/>
      <c r="L18"/>
    </row>
    <row r="19" spans="1:13" ht="34.9" customHeight="1" x14ac:dyDescent="0.2">
      <c r="A19" s="371"/>
      <c r="B19" s="371" t="s">
        <v>412</v>
      </c>
      <c r="C19" s="371" t="s">
        <v>411</v>
      </c>
      <c r="D19" s="130"/>
      <c r="E19" s="130"/>
      <c r="F19" s="379" t="s">
        <v>363</v>
      </c>
      <c r="G19" s="380"/>
      <c r="H19" s="371" t="s">
        <v>395</v>
      </c>
      <c r="I19" s="371" t="s">
        <v>396</v>
      </c>
      <c r="J19" s="371" t="s">
        <v>411</v>
      </c>
      <c r="K19" s="371" t="s">
        <v>413</v>
      </c>
      <c r="L19" s="371" t="s">
        <v>398</v>
      </c>
      <c r="M19" s="373" t="s">
        <v>408</v>
      </c>
    </row>
    <row r="20" spans="1:13" ht="36" x14ac:dyDescent="0.2">
      <c r="A20" s="372"/>
      <c r="B20" s="372"/>
      <c r="C20" s="372"/>
      <c r="D20" s="304" t="s">
        <v>327</v>
      </c>
      <c r="E20" s="202" t="s">
        <v>334</v>
      </c>
      <c r="F20" s="302" t="s">
        <v>393</v>
      </c>
      <c r="G20" s="302" t="s">
        <v>394</v>
      </c>
      <c r="H20" s="372"/>
      <c r="I20" s="372"/>
      <c r="J20" s="372"/>
      <c r="K20" s="372"/>
      <c r="L20" s="372"/>
      <c r="M20" s="373"/>
    </row>
    <row r="21" spans="1:13" x14ac:dyDescent="0.2">
      <c r="A21" s="302"/>
      <c r="B21" s="305" t="s">
        <v>328</v>
      </c>
      <c r="C21" s="305" t="s">
        <v>329</v>
      </c>
      <c r="E21" s="204" t="s">
        <v>331</v>
      </c>
      <c r="F21" s="305" t="s">
        <v>330</v>
      </c>
      <c r="G21" s="305" t="s">
        <v>331</v>
      </c>
      <c r="H21" s="305" t="s">
        <v>366</v>
      </c>
      <c r="I21" s="305" t="s">
        <v>400</v>
      </c>
      <c r="J21" s="305" t="s">
        <v>329</v>
      </c>
      <c r="K21" s="305" t="s">
        <v>330</v>
      </c>
      <c r="L21" s="305" t="s">
        <v>331</v>
      </c>
      <c r="M21" s="305" t="s">
        <v>366</v>
      </c>
    </row>
    <row r="22" spans="1:13" ht="48" hidden="1" customHeight="1" x14ac:dyDescent="0.25">
      <c r="A22"/>
      <c r="B22"/>
      <c r="C22"/>
      <c r="D22"/>
      <c r="E22" s="151"/>
    </row>
    <row r="23" spans="1:13" ht="55.15" hidden="1" customHeight="1" x14ac:dyDescent="0.25">
      <c r="A23" s="83" t="s">
        <v>288</v>
      </c>
      <c r="B23" s="82" t="s" vm="1">
        <v>289</v>
      </c>
      <c r="C23"/>
      <c r="D23"/>
      <c r="E23" s="151"/>
    </row>
    <row r="24" spans="1:13" ht="60" hidden="1" customHeight="1" x14ac:dyDescent="0.25">
      <c r="A24"/>
      <c r="B24"/>
      <c r="C24"/>
      <c r="D24"/>
      <c r="E24" s="151"/>
    </row>
    <row r="25" spans="1:13" ht="51" hidden="1" customHeight="1" x14ac:dyDescent="0.2">
      <c r="A25" s="154" t="s">
        <v>311</v>
      </c>
      <c r="B25" s="156" t="s">
        <v>285</v>
      </c>
      <c r="C25" s="156" t="s">
        <v>281</v>
      </c>
      <c r="D25" s="156" t="s">
        <v>282</v>
      </c>
      <c r="E25" s="156" t="s">
        <v>284</v>
      </c>
      <c r="F25" s="82" t="s">
        <v>382</v>
      </c>
      <c r="G25" s="82" t="s">
        <v>383</v>
      </c>
      <c r="H25" s="82" t="s">
        <v>384</v>
      </c>
      <c r="I25" s="82" t="s">
        <v>385</v>
      </c>
      <c r="J25" s="82" t="s">
        <v>386</v>
      </c>
      <c r="K25" s="82" t="s">
        <v>387</v>
      </c>
      <c r="L25" s="82" t="s">
        <v>388</v>
      </c>
      <c r="M25" s="82" t="s">
        <v>409</v>
      </c>
    </row>
    <row r="26" spans="1:13" x14ac:dyDescent="0.2">
      <c r="A26" s="160" t="s">
        <v>2</v>
      </c>
      <c r="B26" s="161">
        <v>1127309</v>
      </c>
      <c r="C26" s="161">
        <v>1127309</v>
      </c>
      <c r="D26" s="161">
        <v>362442.48</v>
      </c>
      <c r="E26" s="161">
        <v>32.151120943769627</v>
      </c>
      <c r="F26" s="161">
        <v>88390</v>
      </c>
      <c r="G26" s="161">
        <v>78500</v>
      </c>
      <c r="H26" s="161"/>
      <c r="I26" s="161"/>
      <c r="J26" s="161">
        <v>1117419</v>
      </c>
      <c r="K26" s="161"/>
      <c r="L26" s="161"/>
      <c r="M26" s="161"/>
    </row>
    <row r="27" spans="1:13" x14ac:dyDescent="0.2">
      <c r="A27" s="163" t="s">
        <v>3</v>
      </c>
      <c r="B27" s="161">
        <v>1127309</v>
      </c>
      <c r="C27" s="161">
        <v>1127309</v>
      </c>
      <c r="D27" s="161">
        <v>362442.48</v>
      </c>
      <c r="E27" s="161">
        <v>32.151120943769627</v>
      </c>
      <c r="F27" s="161">
        <v>88390</v>
      </c>
      <c r="G27" s="161">
        <v>78500</v>
      </c>
      <c r="H27" s="161"/>
      <c r="I27" s="161"/>
      <c r="J27" s="161">
        <v>1117419</v>
      </c>
      <c r="K27" s="161"/>
      <c r="L27" s="161"/>
      <c r="M27" s="161"/>
    </row>
    <row r="28" spans="1:13" x14ac:dyDescent="0.2">
      <c r="A28" s="164" t="s">
        <v>4</v>
      </c>
      <c r="B28" s="161">
        <v>1127309</v>
      </c>
      <c r="C28" s="161">
        <v>1127309</v>
      </c>
      <c r="D28" s="161">
        <v>362442.48</v>
      </c>
      <c r="E28" s="161">
        <v>32.151120943769627</v>
      </c>
      <c r="F28" s="161">
        <v>88390</v>
      </c>
      <c r="G28" s="161">
        <v>78500</v>
      </c>
      <c r="H28" s="161"/>
      <c r="I28" s="161"/>
      <c r="J28" s="161">
        <v>1117419</v>
      </c>
      <c r="K28" s="161"/>
      <c r="L28" s="161"/>
      <c r="M28" s="161"/>
    </row>
    <row r="29" spans="1:13" x14ac:dyDescent="0.2">
      <c r="A29" s="165" t="s">
        <v>28</v>
      </c>
      <c r="B29" s="161">
        <v>1127309</v>
      </c>
      <c r="C29" s="161">
        <v>1127309</v>
      </c>
      <c r="D29" s="161">
        <v>362442.48</v>
      </c>
      <c r="E29" s="161">
        <v>32.151120943769627</v>
      </c>
      <c r="F29" s="161">
        <v>88390</v>
      </c>
      <c r="G29" s="161">
        <v>78500</v>
      </c>
      <c r="H29" s="161"/>
      <c r="I29" s="161"/>
      <c r="J29" s="161">
        <v>1117419</v>
      </c>
      <c r="K29" s="161"/>
      <c r="L29" s="161"/>
      <c r="M29" s="161"/>
    </row>
    <row r="30" spans="1:13" x14ac:dyDescent="0.2">
      <c r="A30" s="334" t="s">
        <v>254</v>
      </c>
      <c r="B30" s="191">
        <v>209102</v>
      </c>
      <c r="C30" s="191">
        <v>209102</v>
      </c>
      <c r="D30" s="191">
        <v>4645.3</v>
      </c>
      <c r="E30" s="191">
        <v>2.2215473787912119</v>
      </c>
      <c r="F30" s="191">
        <v>88390</v>
      </c>
      <c r="G30" s="191">
        <v>78500</v>
      </c>
      <c r="H30" s="191"/>
      <c r="I30" s="191"/>
      <c r="J30" s="191">
        <v>199212</v>
      </c>
      <c r="K30" s="191"/>
      <c r="L30" s="191"/>
      <c r="M30" s="191"/>
    </row>
    <row r="31" spans="1:13" x14ac:dyDescent="0.2">
      <c r="A31" s="314" t="s">
        <v>315</v>
      </c>
      <c r="B31" s="177">
        <v>190991</v>
      </c>
      <c r="C31" s="177">
        <v>190991</v>
      </c>
      <c r="D31" s="177">
        <v>4645.3</v>
      </c>
      <c r="E31" s="177">
        <v>2.4322088475373187</v>
      </c>
      <c r="F31" s="177">
        <v>70279</v>
      </c>
      <c r="G31" s="177">
        <v>78500</v>
      </c>
      <c r="H31" s="177"/>
      <c r="I31" s="177"/>
      <c r="J31" s="177">
        <v>199212</v>
      </c>
      <c r="K31" s="177"/>
      <c r="L31" s="177"/>
      <c r="M31" s="177"/>
    </row>
    <row r="32" spans="1:13" x14ac:dyDescent="0.2">
      <c r="A32" s="196" t="s">
        <v>172</v>
      </c>
      <c r="B32" s="82"/>
      <c r="C32" s="82"/>
      <c r="D32" s="82"/>
      <c r="E32" s="82"/>
      <c r="F32" s="82"/>
      <c r="G32" s="82">
        <v>39300</v>
      </c>
      <c r="H32" s="82"/>
      <c r="I32" s="82"/>
      <c r="J32" s="82">
        <v>39300</v>
      </c>
      <c r="K32" s="82"/>
      <c r="L32" s="82"/>
      <c r="M32" s="82"/>
    </row>
    <row r="33" spans="1:13" x14ac:dyDescent="0.2">
      <c r="A33" s="136" t="s">
        <v>181</v>
      </c>
      <c r="B33" s="82"/>
      <c r="C33" s="82"/>
      <c r="D33" s="82"/>
      <c r="E33" s="82"/>
      <c r="F33" s="82"/>
      <c r="G33" s="82">
        <v>39300</v>
      </c>
      <c r="H33" s="82"/>
      <c r="I33" s="82"/>
      <c r="J33" s="82">
        <v>39300</v>
      </c>
      <c r="K33" s="82"/>
      <c r="L33" s="82"/>
      <c r="M33" s="82"/>
    </row>
    <row r="34" spans="1:13" x14ac:dyDescent="0.2">
      <c r="A34" s="198" t="s">
        <v>199</v>
      </c>
      <c r="B34" s="82"/>
      <c r="C34" s="82"/>
      <c r="D34" s="82"/>
      <c r="E34" s="82"/>
      <c r="F34" s="82"/>
      <c r="G34" s="82">
        <v>39300</v>
      </c>
      <c r="H34" s="82"/>
      <c r="I34" s="82"/>
      <c r="J34" s="82">
        <v>39300</v>
      </c>
      <c r="K34" s="82"/>
      <c r="L34" s="82"/>
      <c r="M34" s="82"/>
    </row>
    <row r="35" spans="1:13" x14ac:dyDescent="0.2">
      <c r="A35" s="196" t="s">
        <v>136</v>
      </c>
      <c r="B35" s="158">
        <v>184355</v>
      </c>
      <c r="C35" s="158">
        <v>184355</v>
      </c>
      <c r="D35" s="158">
        <v>4645.3</v>
      </c>
      <c r="E35" s="158">
        <v>2.5197580754522524</v>
      </c>
      <c r="F35" s="158">
        <v>63643</v>
      </c>
      <c r="G35" s="158">
        <v>39200</v>
      </c>
      <c r="H35" s="158"/>
      <c r="I35" s="158"/>
      <c r="J35" s="158">
        <v>159912</v>
      </c>
      <c r="K35" s="158"/>
      <c r="L35" s="158"/>
      <c r="M35" s="158"/>
    </row>
    <row r="36" spans="1:13" x14ac:dyDescent="0.2">
      <c r="A36" s="136" t="s">
        <v>183</v>
      </c>
      <c r="B36" s="82">
        <v>127083</v>
      </c>
      <c r="C36" s="82">
        <v>127083</v>
      </c>
      <c r="D36" s="82"/>
      <c r="E36" s="82"/>
      <c r="F36" s="82">
        <v>63643</v>
      </c>
      <c r="G36" s="82"/>
      <c r="H36" s="82"/>
      <c r="I36" s="82"/>
      <c r="J36" s="82">
        <v>63440</v>
      </c>
      <c r="K36" s="82"/>
      <c r="L36" s="82"/>
      <c r="M36" s="82"/>
    </row>
    <row r="37" spans="1:13" x14ac:dyDescent="0.2">
      <c r="A37" s="198" t="s">
        <v>243</v>
      </c>
      <c r="B37" s="82">
        <v>127083</v>
      </c>
      <c r="C37" s="82">
        <v>127083</v>
      </c>
      <c r="D37" s="82"/>
      <c r="E37" s="82"/>
      <c r="F37" s="82">
        <v>63643</v>
      </c>
      <c r="G37" s="82"/>
      <c r="H37" s="82"/>
      <c r="I37" s="82"/>
      <c r="J37" s="82">
        <v>63440</v>
      </c>
      <c r="K37" s="82"/>
      <c r="L37" s="82"/>
      <c r="M37" s="82"/>
    </row>
    <row r="38" spans="1:13" x14ac:dyDescent="0.2">
      <c r="A38" s="136" t="s">
        <v>137</v>
      </c>
      <c r="B38" s="82">
        <v>39672</v>
      </c>
      <c r="C38" s="82">
        <v>39672</v>
      </c>
      <c r="D38" s="82">
        <v>4645.3</v>
      </c>
      <c r="E38" s="82">
        <v>11.709265981044565</v>
      </c>
      <c r="F38" s="82"/>
      <c r="G38" s="82">
        <v>16800</v>
      </c>
      <c r="H38" s="82"/>
      <c r="I38" s="82"/>
      <c r="J38" s="82">
        <v>56472</v>
      </c>
      <c r="K38" s="82"/>
      <c r="L38" s="82"/>
      <c r="M38" s="82"/>
    </row>
    <row r="39" spans="1:13" x14ac:dyDescent="0.2">
      <c r="A39" s="198" t="s">
        <v>248</v>
      </c>
      <c r="B39" s="82">
        <v>13200</v>
      </c>
      <c r="C39" s="82">
        <v>13200</v>
      </c>
      <c r="D39" s="82"/>
      <c r="E39" s="82"/>
      <c r="F39" s="82"/>
      <c r="G39" s="82">
        <v>16800</v>
      </c>
      <c r="H39" s="82"/>
      <c r="I39" s="82"/>
      <c r="J39" s="82">
        <v>30000</v>
      </c>
      <c r="K39" s="82"/>
      <c r="L39" s="82"/>
      <c r="M39" s="82"/>
    </row>
    <row r="40" spans="1:13" x14ac:dyDescent="0.2">
      <c r="A40" s="198" t="s">
        <v>249</v>
      </c>
      <c r="B40" s="82">
        <v>26472</v>
      </c>
      <c r="C40" s="82">
        <v>26472</v>
      </c>
      <c r="D40" s="82">
        <v>4645.3</v>
      </c>
      <c r="E40" s="82">
        <v>17.547975219099428</v>
      </c>
      <c r="F40" s="82"/>
      <c r="G40" s="82"/>
      <c r="H40" s="82"/>
      <c r="I40" s="82"/>
      <c r="J40" s="82">
        <v>26472</v>
      </c>
      <c r="K40" s="82"/>
      <c r="L40" s="82"/>
      <c r="M40" s="82"/>
    </row>
    <row r="41" spans="1:13" x14ac:dyDescent="0.2">
      <c r="A41" s="136" t="s">
        <v>186</v>
      </c>
      <c r="B41" s="82">
        <v>17600</v>
      </c>
      <c r="C41" s="82">
        <v>17600</v>
      </c>
      <c r="D41" s="82"/>
      <c r="E41" s="82"/>
      <c r="F41" s="82"/>
      <c r="G41" s="82">
        <v>22400</v>
      </c>
      <c r="H41" s="82"/>
      <c r="I41" s="82"/>
      <c r="J41" s="82">
        <v>40000</v>
      </c>
      <c r="K41" s="82"/>
      <c r="L41" s="82"/>
      <c r="M41" s="82"/>
    </row>
    <row r="42" spans="1:13" x14ac:dyDescent="0.2">
      <c r="A42" s="198" t="s">
        <v>223</v>
      </c>
      <c r="B42" s="82">
        <v>17600</v>
      </c>
      <c r="C42" s="82">
        <v>17600</v>
      </c>
      <c r="D42" s="82"/>
      <c r="E42" s="82"/>
      <c r="F42" s="82"/>
      <c r="G42" s="82">
        <v>22400</v>
      </c>
      <c r="H42" s="82"/>
      <c r="I42" s="82"/>
      <c r="J42" s="82">
        <v>40000</v>
      </c>
      <c r="K42" s="82"/>
      <c r="L42" s="82"/>
      <c r="M42" s="82"/>
    </row>
    <row r="43" spans="1:13" x14ac:dyDescent="0.2">
      <c r="A43" s="196" t="s">
        <v>176</v>
      </c>
      <c r="B43" s="158">
        <v>6636</v>
      </c>
      <c r="C43" s="158">
        <v>6636</v>
      </c>
      <c r="D43" s="158"/>
      <c r="E43" s="158"/>
      <c r="F43" s="158">
        <v>6636</v>
      </c>
      <c r="G43" s="158"/>
      <c r="H43" s="158"/>
      <c r="I43" s="158"/>
      <c r="J43" s="158"/>
      <c r="K43" s="158"/>
      <c r="L43" s="158"/>
      <c r="M43" s="158"/>
    </row>
    <row r="44" spans="1:13" x14ac:dyDescent="0.2">
      <c r="A44" s="136" t="s">
        <v>191</v>
      </c>
      <c r="B44" s="82">
        <v>6636</v>
      </c>
      <c r="C44" s="82">
        <v>6636</v>
      </c>
      <c r="D44" s="82"/>
      <c r="E44" s="82"/>
      <c r="F44" s="82">
        <v>6636</v>
      </c>
      <c r="G44" s="82"/>
      <c r="H44" s="82"/>
      <c r="I44" s="82"/>
      <c r="J44" s="82"/>
      <c r="K44" s="82"/>
      <c r="L44" s="82"/>
      <c r="M44" s="82"/>
    </row>
    <row r="45" spans="1:13" x14ac:dyDescent="0.2">
      <c r="A45" s="198" t="s">
        <v>258</v>
      </c>
      <c r="B45" s="82">
        <v>6636</v>
      </c>
      <c r="C45" s="82">
        <v>6636</v>
      </c>
      <c r="D45" s="82"/>
      <c r="E45" s="82"/>
      <c r="F45" s="82">
        <v>6636</v>
      </c>
      <c r="G45" s="82"/>
      <c r="H45" s="82"/>
      <c r="I45" s="82"/>
      <c r="J45" s="82"/>
      <c r="K45" s="82"/>
      <c r="L45" s="82"/>
      <c r="M45" s="82"/>
    </row>
    <row r="46" spans="1:13" x14ac:dyDescent="0.2">
      <c r="A46" s="314" t="s">
        <v>149</v>
      </c>
      <c r="B46" s="177">
        <v>18111</v>
      </c>
      <c r="C46" s="177">
        <v>18111</v>
      </c>
      <c r="D46" s="177"/>
      <c r="E46" s="177"/>
      <c r="F46" s="177">
        <v>18111</v>
      </c>
      <c r="G46" s="177"/>
      <c r="H46" s="177"/>
      <c r="I46" s="177"/>
      <c r="J46" s="177"/>
      <c r="K46" s="177"/>
      <c r="L46" s="177"/>
      <c r="M46" s="177"/>
    </row>
    <row r="47" spans="1:13" x14ac:dyDescent="0.2">
      <c r="A47" s="196" t="s">
        <v>176</v>
      </c>
      <c r="B47" s="158">
        <v>18111</v>
      </c>
      <c r="C47" s="158">
        <v>18111</v>
      </c>
      <c r="D47" s="158"/>
      <c r="E47" s="158"/>
      <c r="F47" s="158">
        <v>18111</v>
      </c>
      <c r="G47" s="158"/>
      <c r="H47" s="158"/>
      <c r="I47" s="158"/>
      <c r="J47" s="158"/>
      <c r="K47" s="158"/>
      <c r="L47" s="158"/>
      <c r="M47" s="158"/>
    </row>
    <row r="48" spans="1:13" x14ac:dyDescent="0.2">
      <c r="A48" s="136" t="s">
        <v>191</v>
      </c>
      <c r="B48" s="82">
        <v>18111</v>
      </c>
      <c r="C48" s="82">
        <v>18111</v>
      </c>
      <c r="D48" s="82"/>
      <c r="E48" s="82"/>
      <c r="F48" s="82">
        <v>18111</v>
      </c>
      <c r="G48" s="82"/>
      <c r="H48" s="82"/>
      <c r="I48" s="82"/>
      <c r="J48" s="82"/>
      <c r="K48" s="82"/>
      <c r="L48" s="82"/>
      <c r="M48" s="82"/>
    </row>
    <row r="49" spans="1:13" x14ac:dyDescent="0.2">
      <c r="A49" s="198" t="s">
        <v>253</v>
      </c>
      <c r="B49" s="82">
        <v>18111</v>
      </c>
      <c r="C49" s="82">
        <v>18111</v>
      </c>
      <c r="D49" s="82"/>
      <c r="E49" s="82"/>
      <c r="F49" s="82">
        <v>18111</v>
      </c>
      <c r="G49" s="82"/>
      <c r="H49" s="82"/>
      <c r="I49" s="82"/>
      <c r="J49" s="82"/>
      <c r="K49" s="82"/>
      <c r="L49" s="82"/>
      <c r="M49" s="82"/>
    </row>
    <row r="50" spans="1:13" x14ac:dyDescent="0.2">
      <c r="A50" s="334" t="s">
        <v>259</v>
      </c>
      <c r="B50" s="191">
        <v>918207</v>
      </c>
      <c r="C50" s="191">
        <v>918207</v>
      </c>
      <c r="D50" s="191">
        <v>357797.18</v>
      </c>
      <c r="E50" s="191">
        <v>38.96694100567737</v>
      </c>
      <c r="F50" s="191"/>
      <c r="G50" s="191"/>
      <c r="H50" s="191"/>
      <c r="I50" s="191"/>
      <c r="J50" s="191">
        <v>918207</v>
      </c>
      <c r="K50" s="191"/>
      <c r="L50" s="191"/>
      <c r="M50" s="191"/>
    </row>
    <row r="51" spans="1:13" x14ac:dyDescent="0.2">
      <c r="A51" s="314" t="s">
        <v>315</v>
      </c>
      <c r="B51" s="177">
        <v>918207</v>
      </c>
      <c r="C51" s="177">
        <v>918207</v>
      </c>
      <c r="D51" s="177">
        <v>357797.18</v>
      </c>
      <c r="E51" s="177">
        <v>38.96694100567737</v>
      </c>
      <c r="F51" s="177"/>
      <c r="G51" s="177"/>
      <c r="H51" s="177"/>
      <c r="I51" s="177"/>
      <c r="J51" s="177">
        <v>918207</v>
      </c>
      <c r="K51" s="177"/>
      <c r="L51" s="177"/>
      <c r="M51" s="177"/>
    </row>
    <row r="52" spans="1:13" x14ac:dyDescent="0.2">
      <c r="A52" s="196" t="s">
        <v>177</v>
      </c>
      <c r="B52" s="158">
        <v>918207</v>
      </c>
      <c r="C52" s="158">
        <v>918207</v>
      </c>
      <c r="D52" s="158">
        <v>357797.18</v>
      </c>
      <c r="E52" s="158">
        <v>38.96694100567737</v>
      </c>
      <c r="F52" s="158"/>
      <c r="G52" s="158"/>
      <c r="H52" s="158"/>
      <c r="I52" s="158"/>
      <c r="J52" s="158">
        <v>918207</v>
      </c>
      <c r="K52" s="158"/>
      <c r="L52" s="158"/>
      <c r="M52" s="158"/>
    </row>
    <row r="53" spans="1:13" x14ac:dyDescent="0.2">
      <c r="A53" s="136" t="s">
        <v>193</v>
      </c>
      <c r="B53" s="82">
        <v>918207</v>
      </c>
      <c r="C53" s="82">
        <v>918207</v>
      </c>
      <c r="D53" s="82">
        <v>357797.18</v>
      </c>
      <c r="E53" s="82">
        <v>38.96694100567737</v>
      </c>
      <c r="F53" s="82"/>
      <c r="G53" s="82"/>
      <c r="H53" s="82"/>
      <c r="I53" s="82"/>
      <c r="J53" s="82">
        <v>918207</v>
      </c>
      <c r="K53" s="82"/>
      <c r="L53" s="82"/>
      <c r="M53" s="82"/>
    </row>
    <row r="54" spans="1:13" x14ac:dyDescent="0.2">
      <c r="A54" s="198" t="s">
        <v>236</v>
      </c>
      <c r="B54" s="82">
        <v>918207</v>
      </c>
      <c r="C54" s="82">
        <v>918207</v>
      </c>
      <c r="D54" s="82">
        <v>357797.18</v>
      </c>
      <c r="E54" s="82">
        <v>38.96694100567737</v>
      </c>
      <c r="F54" s="82"/>
      <c r="G54" s="82"/>
      <c r="H54" s="82"/>
      <c r="I54" s="82"/>
      <c r="J54" s="82">
        <v>918207</v>
      </c>
      <c r="K54" s="82"/>
      <c r="L54" s="82"/>
      <c r="M54" s="82"/>
    </row>
    <row r="55" spans="1:13" x14ac:dyDescent="0.2">
      <c r="A55" s="335" t="s">
        <v>287</v>
      </c>
      <c r="B55" s="345">
        <v>1127309</v>
      </c>
      <c r="C55" s="345">
        <v>1127309</v>
      </c>
      <c r="D55" s="345">
        <v>362442.48</v>
      </c>
      <c r="E55" s="345">
        <v>32.151120943769627</v>
      </c>
      <c r="F55" s="345">
        <v>88390</v>
      </c>
      <c r="G55" s="345">
        <v>78500</v>
      </c>
      <c r="H55" s="345"/>
      <c r="I55" s="345"/>
      <c r="J55" s="345">
        <v>1117419</v>
      </c>
      <c r="K55" s="345"/>
      <c r="L55" s="345"/>
      <c r="M55" s="345"/>
    </row>
    <row r="56" spans="1:13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ht="15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3" ht="15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3" ht="15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3" ht="15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3" ht="15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3" ht="15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3" ht="15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ht="15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ht="15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ht="15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ht="15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5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5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5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5" x14ac:dyDescent="0.25">
      <c r="A104"/>
      <c r="B104"/>
      <c r="C104"/>
      <c r="D104"/>
      <c r="E104" s="151"/>
    </row>
    <row r="105" spans="1:12" ht="15" x14ac:dyDescent="0.25">
      <c r="A105"/>
      <c r="B105"/>
      <c r="C105"/>
      <c r="D105"/>
      <c r="E105" s="151"/>
    </row>
    <row r="106" spans="1:12" ht="15" x14ac:dyDescent="0.25">
      <c r="A106"/>
      <c r="B106"/>
      <c r="C106"/>
      <c r="D106"/>
      <c r="E106" s="151"/>
    </row>
    <row r="107" spans="1:12" ht="15" x14ac:dyDescent="0.25">
      <c r="A107"/>
      <c r="B107"/>
      <c r="C107"/>
      <c r="D107"/>
      <c r="E107" s="151"/>
    </row>
    <row r="108" spans="1:12" ht="15" x14ac:dyDescent="0.25">
      <c r="A108"/>
      <c r="B108"/>
      <c r="C108"/>
      <c r="D108"/>
      <c r="E108" s="151"/>
    </row>
    <row r="109" spans="1:12" ht="15" x14ac:dyDescent="0.25">
      <c r="A109"/>
      <c r="B109"/>
      <c r="C109"/>
      <c r="D109"/>
      <c r="E109" s="151"/>
    </row>
    <row r="110" spans="1:12" ht="15" x14ac:dyDescent="0.25">
      <c r="A110"/>
      <c r="B110"/>
      <c r="C110"/>
      <c r="D110"/>
      <c r="E110" s="151"/>
    </row>
    <row r="111" spans="1:12" ht="15" x14ac:dyDescent="0.25">
      <c r="A111"/>
      <c r="B111"/>
      <c r="C111"/>
      <c r="D111"/>
      <c r="E111" s="151"/>
    </row>
    <row r="112" spans="1:12" ht="15" x14ac:dyDescent="0.25">
      <c r="A112"/>
      <c r="B112"/>
      <c r="C112"/>
      <c r="D112"/>
      <c r="E112" s="151"/>
    </row>
    <row r="113" spans="1:5" ht="15" x14ac:dyDescent="0.25">
      <c r="A113"/>
      <c r="B113"/>
      <c r="C113"/>
      <c r="D113"/>
      <c r="E113" s="151"/>
    </row>
    <row r="114" spans="1:5" ht="15" x14ac:dyDescent="0.25">
      <c r="A114"/>
      <c r="B114"/>
      <c r="C114"/>
      <c r="D114"/>
      <c r="E114" s="151"/>
    </row>
    <row r="115" spans="1:5" ht="15" x14ac:dyDescent="0.25">
      <c r="A115"/>
      <c r="B115"/>
      <c r="C115"/>
      <c r="D115"/>
      <c r="E115" s="151"/>
    </row>
    <row r="116" spans="1:5" ht="15" x14ac:dyDescent="0.25">
      <c r="A116"/>
      <c r="B116"/>
      <c r="C116"/>
      <c r="D116"/>
      <c r="E116" s="151"/>
    </row>
    <row r="117" spans="1:5" ht="15" x14ac:dyDescent="0.25">
      <c r="A117"/>
      <c r="B117"/>
      <c r="C117"/>
      <c r="D117"/>
      <c r="E117" s="151"/>
    </row>
    <row r="118" spans="1:5" ht="15" x14ac:dyDescent="0.25">
      <c r="A118"/>
      <c r="B118"/>
      <c r="C118"/>
      <c r="D118"/>
      <c r="E118" s="151"/>
    </row>
    <row r="119" spans="1:5" ht="15" x14ac:dyDescent="0.25">
      <c r="A119"/>
      <c r="B119"/>
      <c r="C119"/>
      <c r="D119"/>
      <c r="E119" s="151"/>
    </row>
    <row r="120" spans="1:5" ht="15" x14ac:dyDescent="0.25">
      <c r="A120"/>
      <c r="B120"/>
      <c r="C120"/>
      <c r="D120"/>
      <c r="E120" s="151"/>
    </row>
    <row r="121" spans="1:5" ht="15" x14ac:dyDescent="0.25">
      <c r="A121"/>
      <c r="B121"/>
      <c r="C121"/>
      <c r="D121"/>
      <c r="E121" s="151"/>
    </row>
    <row r="122" spans="1:5" ht="15" x14ac:dyDescent="0.25">
      <c r="A122"/>
      <c r="B122"/>
      <c r="C122"/>
      <c r="D122"/>
      <c r="E122" s="151"/>
    </row>
    <row r="123" spans="1:5" ht="15" x14ac:dyDescent="0.25">
      <c r="A123"/>
      <c r="B123"/>
      <c r="C123"/>
      <c r="D123"/>
      <c r="E123" s="151"/>
    </row>
    <row r="124" spans="1:5" ht="15" x14ac:dyDescent="0.25">
      <c r="A124"/>
      <c r="B124"/>
      <c r="C124"/>
      <c r="D124"/>
      <c r="E124" s="151"/>
    </row>
    <row r="125" spans="1:5" ht="15" x14ac:dyDescent="0.25">
      <c r="A125"/>
      <c r="B125"/>
      <c r="C125"/>
      <c r="D125"/>
      <c r="E125" s="151"/>
    </row>
    <row r="126" spans="1:5" ht="15" x14ac:dyDescent="0.25">
      <c r="A126"/>
      <c r="B126"/>
      <c r="C126"/>
      <c r="D126"/>
      <c r="E126" s="151"/>
    </row>
    <row r="127" spans="1:5" ht="15" x14ac:dyDescent="0.25">
      <c r="A127"/>
      <c r="B127"/>
      <c r="C127"/>
      <c r="D127"/>
      <c r="E127" s="151"/>
    </row>
    <row r="128" spans="1:5" ht="15" x14ac:dyDescent="0.25">
      <c r="A128"/>
      <c r="B128"/>
      <c r="C128"/>
      <c r="D128"/>
      <c r="E128" s="151"/>
    </row>
    <row r="129" spans="1:5" ht="15" x14ac:dyDescent="0.25">
      <c r="A129"/>
      <c r="B129"/>
      <c r="C129"/>
      <c r="D129"/>
      <c r="E129" s="151"/>
    </row>
    <row r="130" spans="1:5" ht="15" x14ac:dyDescent="0.25">
      <c r="A130"/>
      <c r="B130"/>
      <c r="C130"/>
      <c r="D130"/>
      <c r="E130" s="151"/>
    </row>
    <row r="131" spans="1:5" ht="15" x14ac:dyDescent="0.25">
      <c r="A131"/>
      <c r="B131"/>
      <c r="C131"/>
      <c r="D131"/>
      <c r="E131" s="151"/>
    </row>
    <row r="132" spans="1:5" ht="15" x14ac:dyDescent="0.25">
      <c r="A132"/>
      <c r="B132"/>
      <c r="C132"/>
      <c r="D132"/>
      <c r="E132" s="151"/>
    </row>
    <row r="133" spans="1:5" ht="15" x14ac:dyDescent="0.25">
      <c r="A133"/>
      <c r="B133"/>
      <c r="C133"/>
      <c r="D133"/>
      <c r="E133" s="151"/>
    </row>
    <row r="134" spans="1:5" ht="15" x14ac:dyDescent="0.25">
      <c r="A134"/>
      <c r="B134"/>
      <c r="C134"/>
      <c r="D134"/>
      <c r="E134" s="151"/>
    </row>
    <row r="135" spans="1:5" ht="15" x14ac:dyDescent="0.25">
      <c r="A135"/>
      <c r="B135"/>
      <c r="C135"/>
      <c r="D135"/>
      <c r="E135" s="151"/>
    </row>
    <row r="136" spans="1:5" ht="15" x14ac:dyDescent="0.25">
      <c r="A136"/>
      <c r="B136"/>
      <c r="C136"/>
      <c r="D136"/>
      <c r="E136" s="151"/>
    </row>
    <row r="137" spans="1:5" ht="15" x14ac:dyDescent="0.25">
      <c r="A137"/>
      <c r="B137"/>
      <c r="C137"/>
      <c r="D137"/>
      <c r="E137" s="151"/>
    </row>
    <row r="138" spans="1:5" ht="15" x14ac:dyDescent="0.25">
      <c r="A138"/>
      <c r="B138"/>
      <c r="C138"/>
      <c r="D138"/>
      <c r="E138" s="151"/>
    </row>
    <row r="139" spans="1:5" ht="15" x14ac:dyDescent="0.25">
      <c r="A139"/>
      <c r="B139"/>
      <c r="C139"/>
      <c r="D139"/>
      <c r="E139" s="151"/>
    </row>
    <row r="140" spans="1:5" ht="15" x14ac:dyDescent="0.25">
      <c r="A140"/>
      <c r="B140"/>
      <c r="C140"/>
      <c r="D140"/>
      <c r="E140" s="151"/>
    </row>
    <row r="141" spans="1:5" ht="15" x14ac:dyDescent="0.25">
      <c r="A141"/>
      <c r="B141"/>
      <c r="C141"/>
      <c r="D141"/>
      <c r="E141" s="151"/>
    </row>
    <row r="142" spans="1:5" ht="15" x14ac:dyDescent="0.25">
      <c r="A142"/>
      <c r="B142"/>
      <c r="C142"/>
      <c r="D142"/>
      <c r="E142" s="151"/>
    </row>
    <row r="143" spans="1:5" ht="15" x14ac:dyDescent="0.25">
      <c r="A143"/>
      <c r="B143"/>
      <c r="C143"/>
      <c r="D143"/>
      <c r="E143" s="151"/>
    </row>
    <row r="144" spans="1:5" ht="15" x14ac:dyDescent="0.25">
      <c r="A144"/>
      <c r="B144"/>
      <c r="C144"/>
      <c r="D144"/>
      <c r="E144" s="151"/>
    </row>
    <row r="145" spans="1:5" ht="15" x14ac:dyDescent="0.25">
      <c r="A145"/>
      <c r="B145"/>
      <c r="C145"/>
      <c r="D145"/>
      <c r="E145" s="151"/>
    </row>
    <row r="146" spans="1:5" ht="15" x14ac:dyDescent="0.25">
      <c r="A146"/>
      <c r="B146"/>
      <c r="C146"/>
      <c r="D146"/>
      <c r="E146" s="151"/>
    </row>
    <row r="147" spans="1:5" ht="15" x14ac:dyDescent="0.25">
      <c r="A147"/>
      <c r="B147"/>
      <c r="C147"/>
      <c r="D147"/>
      <c r="E147" s="151"/>
    </row>
    <row r="148" spans="1:5" ht="15" x14ac:dyDescent="0.25">
      <c r="A148"/>
      <c r="B148"/>
      <c r="C148"/>
      <c r="D148"/>
      <c r="E148" s="151"/>
    </row>
    <row r="149" spans="1:5" ht="15" x14ac:dyDescent="0.25">
      <c r="A149"/>
      <c r="B149"/>
      <c r="C149"/>
      <c r="D149"/>
      <c r="E149" s="151"/>
    </row>
    <row r="150" spans="1:5" ht="15" x14ac:dyDescent="0.25">
      <c r="A150"/>
      <c r="B150"/>
      <c r="C150"/>
      <c r="D150"/>
      <c r="E150" s="151"/>
    </row>
    <row r="151" spans="1:5" ht="15" x14ac:dyDescent="0.25">
      <c r="A151"/>
      <c r="B151"/>
      <c r="C151"/>
      <c r="D151"/>
      <c r="E151" s="151"/>
    </row>
    <row r="152" spans="1:5" ht="15" x14ac:dyDescent="0.25">
      <c r="A152"/>
      <c r="B152"/>
      <c r="C152"/>
      <c r="D152"/>
      <c r="E152" s="151"/>
    </row>
    <row r="153" spans="1:5" ht="15" x14ac:dyDescent="0.25">
      <c r="A153"/>
      <c r="B153"/>
      <c r="C153"/>
      <c r="D153"/>
      <c r="E153" s="151"/>
    </row>
    <row r="154" spans="1:5" ht="15" x14ac:dyDescent="0.25">
      <c r="A154"/>
      <c r="B154"/>
      <c r="C154"/>
      <c r="D154"/>
      <c r="E154" s="151"/>
    </row>
    <row r="155" spans="1:5" ht="15" x14ac:dyDescent="0.25">
      <c r="A155"/>
      <c r="B155"/>
      <c r="C155"/>
      <c r="D155"/>
      <c r="E155" s="151"/>
    </row>
    <row r="156" spans="1:5" ht="15" x14ac:dyDescent="0.25">
      <c r="A156"/>
      <c r="B156"/>
      <c r="C156"/>
      <c r="D156"/>
      <c r="E156" s="151"/>
    </row>
    <row r="157" spans="1:5" ht="15" x14ac:dyDescent="0.25">
      <c r="A157"/>
      <c r="B157"/>
      <c r="C157"/>
      <c r="D157"/>
      <c r="E157" s="151"/>
    </row>
    <row r="158" spans="1:5" ht="15" x14ac:dyDescent="0.25">
      <c r="A158"/>
      <c r="B158"/>
      <c r="C158"/>
      <c r="D158"/>
      <c r="E158" s="151"/>
    </row>
    <row r="159" spans="1:5" ht="15" x14ac:dyDescent="0.25">
      <c r="A159"/>
      <c r="B159"/>
      <c r="C159"/>
      <c r="D159"/>
      <c r="E159" s="151"/>
    </row>
    <row r="160" spans="1:5" ht="15" x14ac:dyDescent="0.25">
      <c r="A160"/>
      <c r="B160"/>
      <c r="C160"/>
      <c r="D160"/>
      <c r="E160" s="151"/>
    </row>
    <row r="161" spans="1:5" ht="15" x14ac:dyDescent="0.25">
      <c r="A161"/>
      <c r="B161"/>
      <c r="C161"/>
      <c r="D161"/>
      <c r="E161" s="151"/>
    </row>
    <row r="162" spans="1:5" ht="15" x14ac:dyDescent="0.25">
      <c r="A162"/>
      <c r="B162"/>
      <c r="C162"/>
      <c r="D162"/>
      <c r="E162" s="151"/>
    </row>
    <row r="163" spans="1:5" ht="15" x14ac:dyDescent="0.25">
      <c r="A163"/>
      <c r="B163"/>
      <c r="C163"/>
      <c r="D163"/>
      <c r="E163" s="151"/>
    </row>
    <row r="164" spans="1:5" ht="15" x14ac:dyDescent="0.25">
      <c r="A164"/>
      <c r="B164"/>
      <c r="C164"/>
      <c r="D164"/>
      <c r="E164" s="151"/>
    </row>
    <row r="165" spans="1:5" ht="15" x14ac:dyDescent="0.25">
      <c r="A165"/>
      <c r="B165"/>
      <c r="C165"/>
      <c r="D165"/>
      <c r="E165" s="151"/>
    </row>
    <row r="166" spans="1:5" ht="15" x14ac:dyDescent="0.25">
      <c r="A166"/>
      <c r="B166"/>
      <c r="C166"/>
      <c r="D166"/>
      <c r="E166" s="151"/>
    </row>
    <row r="167" spans="1:5" ht="15" x14ac:dyDescent="0.25">
      <c r="A167"/>
      <c r="B167"/>
      <c r="C167"/>
      <c r="D167"/>
      <c r="E167" s="151"/>
    </row>
    <row r="168" spans="1:5" ht="15" x14ac:dyDescent="0.25">
      <c r="A168"/>
      <c r="B168"/>
      <c r="C168"/>
      <c r="D168"/>
      <c r="E168" s="151"/>
    </row>
    <row r="169" spans="1:5" ht="15" x14ac:dyDescent="0.25">
      <c r="A169"/>
      <c r="B169"/>
      <c r="C169"/>
      <c r="D169"/>
      <c r="E169" s="151"/>
    </row>
    <row r="170" spans="1:5" ht="15" x14ac:dyDescent="0.25">
      <c r="A170"/>
      <c r="B170"/>
      <c r="C170"/>
      <c r="D170"/>
      <c r="E170" s="151"/>
    </row>
    <row r="171" spans="1:5" ht="15" x14ac:dyDescent="0.25">
      <c r="A171"/>
      <c r="B171"/>
      <c r="C171"/>
      <c r="D171"/>
      <c r="E171" s="151"/>
    </row>
    <row r="172" spans="1:5" ht="15" x14ac:dyDescent="0.25">
      <c r="A172"/>
      <c r="B172"/>
      <c r="C172"/>
      <c r="D172"/>
      <c r="E172" s="151"/>
    </row>
    <row r="173" spans="1:5" ht="15" x14ac:dyDescent="0.25">
      <c r="A173"/>
      <c r="B173"/>
      <c r="C173"/>
      <c r="D173"/>
      <c r="E173" s="151"/>
    </row>
    <row r="174" spans="1:5" ht="15" x14ac:dyDescent="0.25">
      <c r="A174"/>
      <c r="B174"/>
      <c r="C174"/>
      <c r="D174"/>
      <c r="E174" s="151"/>
    </row>
    <row r="175" spans="1:5" ht="15" x14ac:dyDescent="0.25">
      <c r="A175"/>
      <c r="B175"/>
      <c r="C175"/>
      <c r="D175"/>
      <c r="E175" s="151"/>
    </row>
    <row r="176" spans="1:5" ht="15" x14ac:dyDescent="0.25">
      <c r="A176"/>
      <c r="B176"/>
      <c r="C176"/>
      <c r="D176"/>
      <c r="E176" s="151"/>
    </row>
    <row r="177" spans="1:5" ht="15" x14ac:dyDescent="0.25">
      <c r="A177"/>
      <c r="B177"/>
      <c r="C177"/>
      <c r="D177"/>
      <c r="E177" s="151"/>
    </row>
    <row r="178" spans="1:5" ht="15" x14ac:dyDescent="0.25">
      <c r="A178"/>
      <c r="B178"/>
      <c r="C178"/>
      <c r="D178"/>
      <c r="E178" s="151"/>
    </row>
    <row r="179" spans="1:5" ht="15" x14ac:dyDescent="0.25">
      <c r="A179"/>
      <c r="B179"/>
      <c r="C179"/>
      <c r="D179"/>
      <c r="E179" s="151"/>
    </row>
    <row r="180" spans="1:5" ht="15" x14ac:dyDescent="0.25">
      <c r="A180"/>
      <c r="B180"/>
      <c r="C180"/>
      <c r="D180"/>
      <c r="E180" s="151"/>
    </row>
    <row r="181" spans="1:5" ht="15" x14ac:dyDescent="0.25">
      <c r="A181"/>
      <c r="B181"/>
      <c r="C181"/>
      <c r="D181"/>
      <c r="E181" s="151"/>
    </row>
    <row r="182" spans="1:5" ht="15" x14ac:dyDescent="0.25">
      <c r="A182"/>
      <c r="B182"/>
      <c r="C182"/>
      <c r="D182"/>
      <c r="E182" s="151"/>
    </row>
    <row r="183" spans="1:5" ht="15" x14ac:dyDescent="0.25">
      <c r="A183"/>
      <c r="B183"/>
      <c r="C183"/>
      <c r="D183"/>
      <c r="E183" s="151"/>
    </row>
    <row r="184" spans="1:5" ht="15" x14ac:dyDescent="0.25">
      <c r="A184"/>
      <c r="B184"/>
      <c r="C184"/>
      <c r="D184"/>
      <c r="E184" s="151"/>
    </row>
    <row r="185" spans="1:5" ht="15" x14ac:dyDescent="0.25">
      <c r="A185"/>
      <c r="B185"/>
      <c r="C185"/>
      <c r="D185"/>
      <c r="E185" s="151"/>
    </row>
    <row r="186" spans="1:5" ht="15" x14ac:dyDescent="0.25">
      <c r="A186"/>
      <c r="B186"/>
      <c r="C186"/>
      <c r="D186"/>
      <c r="E186" s="151"/>
    </row>
    <row r="187" spans="1:5" ht="15" x14ac:dyDescent="0.25">
      <c r="A187"/>
      <c r="B187"/>
      <c r="C187"/>
      <c r="D187"/>
      <c r="E187" s="151"/>
    </row>
    <row r="188" spans="1:5" ht="15" x14ac:dyDescent="0.25">
      <c r="A188"/>
      <c r="B188"/>
      <c r="C188"/>
      <c r="D188"/>
      <c r="E188" s="151"/>
    </row>
    <row r="189" spans="1:5" ht="15" x14ac:dyDescent="0.25">
      <c r="A189"/>
      <c r="B189"/>
      <c r="C189"/>
      <c r="D189"/>
      <c r="E189" s="151"/>
    </row>
    <row r="190" spans="1:5" ht="15" x14ac:dyDescent="0.25">
      <c r="A190"/>
      <c r="B190"/>
      <c r="C190"/>
      <c r="D190"/>
      <c r="E190" s="151"/>
    </row>
    <row r="191" spans="1:5" ht="15" x14ac:dyDescent="0.25">
      <c r="A191"/>
      <c r="B191"/>
      <c r="C191"/>
      <c r="D191"/>
      <c r="E191" s="151"/>
    </row>
    <row r="192" spans="1:5" ht="15" x14ac:dyDescent="0.25">
      <c r="A192"/>
      <c r="B192"/>
      <c r="C192"/>
      <c r="D192"/>
      <c r="E192" s="151"/>
    </row>
    <row r="193" spans="1:5" ht="15" x14ac:dyDescent="0.25">
      <c r="A193"/>
      <c r="B193"/>
      <c r="C193"/>
      <c r="D193"/>
      <c r="E193" s="151"/>
    </row>
    <row r="194" spans="1:5" ht="15" x14ac:dyDescent="0.25">
      <c r="A194"/>
      <c r="B194"/>
      <c r="C194"/>
      <c r="D194"/>
      <c r="E194" s="151"/>
    </row>
    <row r="195" spans="1:5" ht="15" x14ac:dyDescent="0.25">
      <c r="A195"/>
      <c r="B195"/>
      <c r="C195"/>
      <c r="D195"/>
      <c r="E195" s="151"/>
    </row>
    <row r="196" spans="1:5" ht="15" x14ac:dyDescent="0.25">
      <c r="A196"/>
      <c r="B196"/>
      <c r="C196"/>
      <c r="D196"/>
      <c r="E196" s="151"/>
    </row>
    <row r="197" spans="1:5" ht="15" x14ac:dyDescent="0.25">
      <c r="A197"/>
      <c r="B197"/>
      <c r="C197"/>
      <c r="D197"/>
      <c r="E197" s="151"/>
    </row>
    <row r="198" spans="1:5" ht="15" x14ac:dyDescent="0.25">
      <c r="A198"/>
      <c r="B198"/>
      <c r="C198"/>
      <c r="D198"/>
      <c r="E198" s="151"/>
    </row>
    <row r="199" spans="1:5" ht="15" x14ac:dyDescent="0.25">
      <c r="A199"/>
      <c r="B199"/>
      <c r="C199"/>
      <c r="D199"/>
      <c r="E199" s="151"/>
    </row>
    <row r="200" spans="1:5" ht="15" x14ac:dyDescent="0.25">
      <c r="A200"/>
      <c r="B200"/>
      <c r="C200"/>
      <c r="D200"/>
      <c r="E200" s="151"/>
    </row>
    <row r="201" spans="1:5" ht="15" x14ac:dyDescent="0.25">
      <c r="A201"/>
      <c r="B201"/>
      <c r="C201"/>
      <c r="D201"/>
      <c r="E201" s="151"/>
    </row>
    <row r="202" spans="1:5" ht="15" x14ac:dyDescent="0.25">
      <c r="A202"/>
      <c r="B202"/>
      <c r="C202"/>
      <c r="D202"/>
      <c r="E202" s="151"/>
    </row>
    <row r="203" spans="1:5" ht="15" x14ac:dyDescent="0.25">
      <c r="A203"/>
      <c r="B203"/>
      <c r="C203"/>
      <c r="D203"/>
      <c r="E203" s="151"/>
    </row>
    <row r="204" spans="1:5" ht="15" x14ac:dyDescent="0.25">
      <c r="A204"/>
      <c r="B204"/>
      <c r="C204"/>
      <c r="D204"/>
      <c r="E204" s="151"/>
    </row>
    <row r="205" spans="1:5" ht="15" x14ac:dyDescent="0.25">
      <c r="A205"/>
      <c r="B205"/>
      <c r="C205"/>
      <c r="D205"/>
      <c r="E205" s="151"/>
    </row>
    <row r="206" spans="1:5" ht="15" x14ac:dyDescent="0.25">
      <c r="A206"/>
      <c r="B206"/>
      <c r="C206"/>
      <c r="D206"/>
      <c r="E206" s="151"/>
    </row>
    <row r="207" spans="1:5" ht="15" x14ac:dyDescent="0.25">
      <c r="A207"/>
      <c r="B207"/>
      <c r="C207"/>
      <c r="D207"/>
      <c r="E207" s="151"/>
    </row>
    <row r="208" spans="1:5" ht="15" x14ac:dyDescent="0.25">
      <c r="A208"/>
      <c r="B208"/>
      <c r="C208"/>
      <c r="D208"/>
      <c r="E208" s="151"/>
    </row>
    <row r="209" spans="1:5" ht="15" x14ac:dyDescent="0.25">
      <c r="A209"/>
      <c r="B209"/>
      <c r="C209"/>
      <c r="D209"/>
      <c r="E209" s="151"/>
    </row>
    <row r="210" spans="1:5" ht="15" x14ac:dyDescent="0.25">
      <c r="A210" s="116"/>
      <c r="B210" s="116"/>
      <c r="C210" s="116"/>
      <c r="D210" s="116"/>
      <c r="E210" s="185"/>
    </row>
    <row r="211" spans="1:5" ht="15" x14ac:dyDescent="0.25">
      <c r="A211" s="116"/>
      <c r="B211" s="116"/>
      <c r="C211" s="116"/>
      <c r="D211" s="116"/>
      <c r="E211" s="185"/>
    </row>
    <row r="212" spans="1:5" ht="15" x14ac:dyDescent="0.25">
      <c r="A212" s="116"/>
      <c r="B212" s="116"/>
      <c r="C212" s="116"/>
      <c r="D212" s="116"/>
      <c r="E212" s="185"/>
    </row>
    <row r="213" spans="1:5" ht="15" x14ac:dyDescent="0.25">
      <c r="A213" s="116"/>
      <c r="B213" s="116"/>
      <c r="C213" s="116"/>
      <c r="D213" s="116"/>
      <c r="E213" s="185"/>
    </row>
    <row r="214" spans="1:5" ht="15" x14ac:dyDescent="0.25">
      <c r="A214" s="116"/>
      <c r="B214" s="116"/>
      <c r="C214" s="116"/>
      <c r="D214" s="116"/>
      <c r="E214" s="185"/>
    </row>
    <row r="215" spans="1:5" ht="15" x14ac:dyDescent="0.25">
      <c r="A215" s="116"/>
      <c r="B215" s="116"/>
      <c r="C215" s="116"/>
      <c r="D215" s="116"/>
      <c r="E215" s="185"/>
    </row>
    <row r="216" spans="1:5" ht="15" x14ac:dyDescent="0.25">
      <c r="A216" s="116"/>
      <c r="B216" s="116"/>
      <c r="C216" s="116"/>
      <c r="D216" s="116"/>
      <c r="E216" s="185"/>
    </row>
    <row r="217" spans="1:5" ht="15" x14ac:dyDescent="0.25">
      <c r="A217" s="116"/>
      <c r="B217" s="116"/>
      <c r="C217" s="116"/>
      <c r="D217" s="116"/>
      <c r="E217" s="185"/>
    </row>
    <row r="218" spans="1:5" ht="15" x14ac:dyDescent="0.25">
      <c r="A218" s="116"/>
      <c r="B218" s="116"/>
      <c r="C218" s="116"/>
      <c r="D218" s="116"/>
      <c r="E218" s="185"/>
    </row>
    <row r="219" spans="1:5" ht="15" x14ac:dyDescent="0.25">
      <c r="A219" s="116"/>
      <c r="B219" s="116"/>
      <c r="C219" s="116"/>
      <c r="D219" s="116"/>
      <c r="E219" s="185"/>
    </row>
    <row r="220" spans="1:5" ht="15" x14ac:dyDescent="0.25">
      <c r="A220" s="116"/>
      <c r="B220" s="116"/>
      <c r="C220" s="116"/>
      <c r="D220" s="116"/>
      <c r="E220" s="185"/>
    </row>
    <row r="221" spans="1:5" ht="15" x14ac:dyDescent="0.25">
      <c r="A221" s="116"/>
      <c r="B221" s="116"/>
      <c r="C221" s="116"/>
      <c r="D221" s="116"/>
      <c r="E221" s="185"/>
    </row>
    <row r="222" spans="1:5" ht="15" x14ac:dyDescent="0.25">
      <c r="A222" s="116"/>
      <c r="B222" s="116"/>
      <c r="C222" s="116"/>
      <c r="D222" s="116"/>
      <c r="E222" s="185"/>
    </row>
    <row r="223" spans="1:5" ht="15" x14ac:dyDescent="0.25">
      <c r="A223" s="116"/>
      <c r="B223" s="116"/>
      <c r="C223" s="116"/>
      <c r="D223" s="116"/>
      <c r="E223" s="185"/>
    </row>
    <row r="224" spans="1:5" ht="15" x14ac:dyDescent="0.25">
      <c r="A224" s="116"/>
      <c r="B224" s="116"/>
      <c r="C224" s="116"/>
      <c r="D224" s="116"/>
      <c r="E224" s="185"/>
    </row>
    <row r="225" spans="1:5" ht="15" x14ac:dyDescent="0.25">
      <c r="A225" s="116"/>
      <c r="B225" s="116"/>
      <c r="C225" s="116"/>
      <c r="D225" s="116"/>
      <c r="E225" s="185"/>
    </row>
    <row r="226" spans="1:5" ht="15" x14ac:dyDescent="0.25">
      <c r="A226" s="116"/>
      <c r="B226" s="116"/>
      <c r="C226" s="116"/>
      <c r="D226" s="116"/>
      <c r="E226" s="185"/>
    </row>
    <row r="227" spans="1:5" ht="15" x14ac:dyDescent="0.25">
      <c r="A227" s="116"/>
      <c r="B227" s="116"/>
      <c r="C227" s="116"/>
      <c r="D227" s="116"/>
      <c r="E227" s="185"/>
    </row>
    <row r="228" spans="1:5" ht="15" x14ac:dyDescent="0.25">
      <c r="A228" s="116"/>
      <c r="B228" s="116"/>
      <c r="C228" s="116"/>
      <c r="D228" s="116"/>
      <c r="E228" s="185"/>
    </row>
    <row r="229" spans="1:5" ht="15" x14ac:dyDescent="0.25">
      <c r="A229" s="116"/>
      <c r="B229" s="116"/>
      <c r="C229" s="116"/>
      <c r="D229" s="116"/>
      <c r="E229" s="185"/>
    </row>
    <row r="230" spans="1:5" ht="15" x14ac:dyDescent="0.25">
      <c r="A230" s="116"/>
      <c r="B230" s="116"/>
      <c r="C230" s="116"/>
      <c r="D230" s="116"/>
      <c r="E230" s="185"/>
    </row>
    <row r="231" spans="1:5" ht="15" x14ac:dyDescent="0.25">
      <c r="A231" s="116"/>
      <c r="B231" s="116"/>
      <c r="C231" s="116"/>
      <c r="D231" s="116"/>
      <c r="E231" s="185"/>
    </row>
    <row r="232" spans="1:5" ht="15" x14ac:dyDescent="0.25">
      <c r="A232" s="116"/>
      <c r="B232" s="116"/>
      <c r="C232" s="116"/>
      <c r="D232" s="116"/>
      <c r="E232" s="185"/>
    </row>
    <row r="233" spans="1:5" ht="15" x14ac:dyDescent="0.25">
      <c r="A233" s="116"/>
      <c r="B233" s="116"/>
      <c r="C233" s="116"/>
      <c r="D233" s="116"/>
      <c r="E233" s="185"/>
    </row>
    <row r="234" spans="1:5" ht="15" x14ac:dyDescent="0.25">
      <c r="A234" s="116"/>
      <c r="B234" s="116"/>
      <c r="C234" s="116"/>
      <c r="D234" s="116"/>
      <c r="E234" s="185"/>
    </row>
    <row r="235" spans="1:5" ht="15" x14ac:dyDescent="0.25">
      <c r="A235" s="116"/>
      <c r="B235" s="116"/>
      <c r="C235" s="116"/>
      <c r="D235" s="116"/>
      <c r="E235" s="185"/>
    </row>
    <row r="236" spans="1:5" ht="15" x14ac:dyDescent="0.25">
      <c r="A236" s="116"/>
      <c r="B236" s="116"/>
      <c r="C236" s="116"/>
      <c r="D236" s="116"/>
      <c r="E236" s="185"/>
    </row>
    <row r="237" spans="1:5" ht="15" x14ac:dyDescent="0.25">
      <c r="A237" s="116"/>
      <c r="B237" s="116"/>
      <c r="C237" s="116"/>
      <c r="D237" s="116"/>
      <c r="E237" s="185"/>
    </row>
    <row r="238" spans="1:5" ht="15" x14ac:dyDescent="0.25">
      <c r="A238" s="116"/>
      <c r="B238" s="116"/>
      <c r="C238" s="116"/>
      <c r="D238" s="116"/>
      <c r="E238" s="185"/>
    </row>
    <row r="239" spans="1:5" ht="15" x14ac:dyDescent="0.25">
      <c r="A239" s="116"/>
      <c r="B239" s="116"/>
      <c r="C239" s="116"/>
      <c r="D239" s="116"/>
      <c r="E239" s="185"/>
    </row>
    <row r="240" spans="1:5" ht="15" x14ac:dyDescent="0.25">
      <c r="A240" s="116"/>
      <c r="B240" s="116"/>
      <c r="C240" s="116"/>
      <c r="D240" s="116"/>
      <c r="E240" s="185"/>
    </row>
    <row r="241" spans="1:5" ht="15" x14ac:dyDescent="0.25">
      <c r="A241" s="116"/>
      <c r="B241" s="116"/>
      <c r="C241" s="116"/>
      <c r="D241" s="116"/>
      <c r="E241" s="185"/>
    </row>
    <row r="242" spans="1:5" ht="15" x14ac:dyDescent="0.25">
      <c r="A242" s="116"/>
      <c r="B242" s="116"/>
      <c r="C242" s="116"/>
      <c r="D242" s="116"/>
      <c r="E242" s="185"/>
    </row>
    <row r="243" spans="1:5" ht="15" x14ac:dyDescent="0.25">
      <c r="A243" s="116"/>
      <c r="B243" s="116"/>
      <c r="C243" s="116"/>
      <c r="D243" s="116"/>
      <c r="E243" s="185"/>
    </row>
    <row r="244" spans="1:5" ht="15" x14ac:dyDescent="0.25">
      <c r="A244" s="116"/>
      <c r="B244" s="116"/>
      <c r="C244" s="116"/>
      <c r="D244" s="116"/>
      <c r="E244" s="185"/>
    </row>
    <row r="245" spans="1:5" ht="15" x14ac:dyDescent="0.25">
      <c r="A245" s="116"/>
      <c r="B245" s="116"/>
      <c r="C245" s="116"/>
      <c r="D245" s="116"/>
      <c r="E245" s="185"/>
    </row>
    <row r="246" spans="1:5" ht="15" x14ac:dyDescent="0.25">
      <c r="A246" s="116"/>
      <c r="B246" s="116"/>
      <c r="C246" s="116"/>
      <c r="D246" s="116"/>
      <c r="E246" s="185"/>
    </row>
    <row r="247" spans="1:5" ht="15" x14ac:dyDescent="0.25">
      <c r="A247" s="116"/>
      <c r="B247" s="116"/>
      <c r="C247" s="116"/>
      <c r="D247" s="116"/>
      <c r="E247" s="185"/>
    </row>
    <row r="248" spans="1:5" ht="15" x14ac:dyDescent="0.25">
      <c r="A248" s="116"/>
      <c r="B248" s="116"/>
      <c r="C248" s="116"/>
      <c r="D248" s="116"/>
      <c r="E248" s="185"/>
    </row>
  </sheetData>
  <mergeCells count="22">
    <mergeCell ref="L19:L20"/>
    <mergeCell ref="M19:M20"/>
    <mergeCell ref="L3:L4"/>
    <mergeCell ref="M3:M4"/>
    <mergeCell ref="A19:A20"/>
    <mergeCell ref="B19:B20"/>
    <mergeCell ref="C19:C20"/>
    <mergeCell ref="F19:G19"/>
    <mergeCell ref="H19:H20"/>
    <mergeCell ref="I19:I20"/>
    <mergeCell ref="J19:J20"/>
    <mergeCell ref="K19:K20"/>
    <mergeCell ref="A1:L1"/>
    <mergeCell ref="A2:L2"/>
    <mergeCell ref="A3:A4"/>
    <mergeCell ref="B3:B4"/>
    <mergeCell ref="C3:C4"/>
    <mergeCell ref="F3:G3"/>
    <mergeCell ref="H3:H4"/>
    <mergeCell ref="I3:I4"/>
    <mergeCell ref="J3:J4"/>
    <mergeCell ref="K3:K4"/>
  </mergeCells>
  <pageMargins left="0" right="0" top="0" bottom="0" header="0.31496062992125984" footer="0.31496062992125984"/>
  <pageSetup paperSize="9" scale="66" fitToHeight="0" orientation="portrait" r:id="rId3"/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0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0.xml"/></Relationships>
</file>

<file path=customXml/_rels/item10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1.xml"/></Relationships>
</file>

<file path=customXml/_rels/item10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2.xml"/></Relationships>
</file>

<file path=customXml/_rels/item10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3.xml"/></Relationships>
</file>

<file path=customXml/_rels/item10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4.xml"/></Relationships>
</file>

<file path=customXml/_rels/item10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5.xml"/></Relationships>
</file>

<file path=customXml/_rels/item10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6.xml"/></Relationships>
</file>

<file path=customXml/_rels/item10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7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5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5.xml"/></Relationships>
</file>

<file path=customXml/_rels/item5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6.xml"/></Relationships>
</file>

<file path=customXml/_rels/item5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7.xml"/></Relationships>
</file>

<file path=customXml/_rels/item5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8.xml"/></Relationships>
</file>

<file path=customXml/_rels/item5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9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6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0.xml"/></Relationships>
</file>

<file path=customXml/_rels/item6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1.xml"/></Relationships>
</file>

<file path=customXml/_rels/item6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2.xml"/></Relationships>
</file>

<file path=customXml/_rels/item6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3.xml"/></Relationships>
</file>

<file path=customXml/_rels/item6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4.xml"/></Relationships>
</file>

<file path=customXml/_rels/item6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5.xml"/></Relationships>
</file>

<file path=customXml/_rels/item6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6.xml"/></Relationships>
</file>

<file path=customXml/_rels/item6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7.xml"/></Relationships>
</file>

<file path=customXml/_rels/item6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8.xml"/></Relationships>
</file>

<file path=customXml/_rels/item6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9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7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0.xml"/></Relationships>
</file>

<file path=customXml/_rels/item7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1.xml"/></Relationships>
</file>

<file path=customXml/_rels/item7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2.xml"/></Relationships>
</file>

<file path=customXml/_rels/item7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3.xml"/></Relationships>
</file>

<file path=customXml/_rels/item7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4.xml"/></Relationships>
</file>

<file path=customXml/_rels/item7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5.xml"/></Relationships>
</file>

<file path=customXml/_rels/item7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6.xml"/></Relationships>
</file>

<file path=customXml/_rels/item7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7.xml"/></Relationships>
</file>

<file path=customXml/_rels/item7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8.xml"/></Relationships>
</file>

<file path=customXml/_rels/item7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9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8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0.xml"/></Relationships>
</file>

<file path=customXml/_rels/item8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1.xml"/></Relationships>
</file>

<file path=customXml/_rels/item8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2.xml"/></Relationships>
</file>

<file path=customXml/_rels/item8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3.xml"/></Relationships>
</file>

<file path=customXml/_rels/item8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4.xml"/></Relationships>
</file>

<file path=customXml/_rels/item8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5.xml"/></Relationships>
</file>

<file path=customXml/_rels/item8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6.xml"/></Relationships>
</file>

<file path=customXml/_rels/item8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7.xml"/></Relationships>
</file>

<file path=customXml/_rels/item8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8.xml"/></Relationships>
</file>

<file path=customXml/_rels/item8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9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_rels/item9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0.xml"/></Relationships>
</file>

<file path=customXml/_rels/item9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1.xml"/></Relationships>
</file>

<file path=customXml/_rels/item9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2.xml"/></Relationships>
</file>

<file path=customXml/_rels/item9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3.xml"/></Relationships>
</file>

<file path=customXml/_rels/item9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4.xml"/></Relationships>
</file>

<file path=customXml/_rels/item9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5.xml"/></Relationships>
</file>

<file path=customXml/_rels/item9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6.xml"/></Relationships>
</file>

<file path=customXml/_rels/item9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7.xml"/></Relationships>
</file>

<file path=customXml/_rels/item9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8.xml"/></Relationships>
</file>

<file path=customXml/_rels/item9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B a z a Z a U p i t _ 0 9 4 d b d 0 b - e f a 6 - 4 3 1 2 - 9 9 f b - f b a 0 1 b 8 3 8 2 2 c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2 c 1 c 7 e 5 - 7 a b d - 4 a d b - a e 3 4 - 8 0 0 0 a 1 1 a d b f 8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01.xml>��< ? x m l   v e r s i o n = " 1 . 0 "   e n c o d i n g = " U T F - 1 6 " ? > < G e m i n i   x m l n s = " h t t p : / / g e m i n i / p i v o t c u s t o m i z a t i o n / 5 0 3 7 3 b 6 b - 1 5 c d - 4 8 9 a - 8 2 7 a - 3 2 8 7 7 9 6 1 2 0 f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2.xml>��< ? x m l   v e r s i o n = " 1 . 0 "   e n c o d i n g = " U T F - 1 6 " ? > < G e m i n i   x m l n s = " h t t p : / / g e m i n i / p i v o t c u s t o m i z a t i o n / 7 2 6 3 4 4 2 e - 1 c 2 5 - 4 8 b f - a e b 6 - b 9 0 6 7 f 0 a 4 9 5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3.xml>��< ? x m l   v e r s i o n = " 1 . 0 "   e n c o d i n g = " U T F - 1 6 " ? > < G e m i n i   x m l n s = " h t t p : / / g e m i n i / p i v o t c u s t o m i z a t i o n / 1 7 8 6 4 a 5 1 - a b 0 1 - 4 3 d 5 - 8 b 5 0 - c c 2 3 0 7 7 8 d 3 2 5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5.xml>��< ? x m l   v e r s i o n = " 1 . 0 "   e n c o d i n g = " U T F - 1 6 " ? > < G e m i n i   x m l n s = " h t t p : / / g e m i n i / p i v o t c u s t o m i z a t i o n / f e 6 e d 1 2 9 - a 7 0 f - 4 e b 1 - b 9 0 3 - 5 b 7 2 c 3 3 c a 3 f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6.xml>��< ? x m l   v e r s i o n = " 1 . 0 "   e n c o d i n g = " U T F - 1 6 " ? > < G e m i n i   x m l n s = " h t t p : / / g e m i n i / p i v o t c u s t o m i z a t i o n / 6 8 2 a 4 1 4 a - 2 d 5 e - 4 9 4 0 - 8 e 9 2 - a 4 5 9 c d 5 7 2 0 0 a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7.xml>��< ? x m l   v e r s i o n = " 1 . 0 "   e n c o d i n g = " U T F - 1 6 " ? > < G e m i n i   x m l n s = " h t t p : / / g e m i n i / p i v o t c u s t o m i z a t i o n / c f 0 b 8 d 7 a - 7 a 5 1 - 4 c 6 9 - b c 7 d - e b 2 f 4 3 b 4 6 2 b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8 2 4 c f 3 2 1 - a 2 9 d - 4 f a 2 - b 3 c 9 - c 6 f 3 6 1 3 4 2 f 7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9 f 9 b 3 7 6 - 2 f 3 f - 4 3 d e - b 7 b 2 - 1 c b 6 b f 3 2 a e 0 6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8 4 7 4 1 1 2 d - 5 5 5 1 - 4 d 5 7 - b 1 1 f - b e 2 5 7 f 9 2 e a 9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2 5 e 7 c f f 8 - e d a b - 4 d 9 7 - b 0 d 9 - b b f a 5 1 3 1 c 3 f d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0 c c 4 1 9 b c - 4 1 e 9 - 4 3 8 2 - a e d e - 5 8 b 5 0 5 7 3 9 6 0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3 8 2 8 5 2 d - 4 4 4 8 - 4 b 7 9 - a a 6 2 - e 2 5 3 4 6 8 a b 3 8 c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3 4 9 e 7 5 c 8 - 2 1 5 f - 4 d 8 8 - b 0 7 2 - 0 4 a f d b b 2 b d c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7 9 c a 9 0 0 6 - 7 0 2 9 - 4 7 f 8 - a 7 a 9 - 7 f c a 0 b e 1 8 b 3 7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 2 0 2 3 - 1 0 - 0 5 T 1 3 : 1 1 : 3 7 . 6 9 1 5 0 0 1 + 0 2 : 0 0 < / L a s t P r o c e s s e d T i m e > < / D a t a M o d e l i n g S a n d b o x . S e r i a l i z e d S a n d b o x E r r o r C a c h e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a d 5 5 f 5 5 5 - 7 0 2 1 - 4 2 3 d - a 6 d 3 - 0 5 9 4 9 f b 4 d 6 d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6 7 7 5 0 5 1 3 - 4 6 e 7 - 4 7 f a - 9 f 6 7 - 1 7 e 3 c 4 4 4 3 7 d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 K o n t n i P l a n D 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 K o n t n i P l a n D 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u n 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 C o l u m n s \ N a z i v   r a u n a 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 F I N I Z V K O N 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 F I N I Z V K O N 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u n 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 C o l u m n s \ N a z i v   r a u n a 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 P O   I Z V O R I M A 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 C o l u m n s \ I z v r ae n j e   2 0 2 1 .   S T A R O 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  z a                                       2 0 2 2 . 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  z a                                                   2 0 2 3 . 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 C o l u m n s \ P r o j e k c i j a   z a   2 0 2 4 . 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 C o l u m n s \ P r o j e k c i j a   z a   2 0 2 5 . 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 C o l u m n s \ R a z d j e l 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 C o l u m n s \ G L A V A 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 C o l u m n s \ P O D P R O G R A M 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 C o l u m n s \ A K T I V N O S T 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 B a z a Z a U p i t 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 B a z a Z a U p i t 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 C o l u m n s \ I Z V O R   S I F R A   I   N A Z I V 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 B R O J   I   N A Z I V 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 B R O J   I   N A Z I V 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 B R O J   I   N A Z I V 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 B R O J   I   N A Z I V 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 C o l u m n s \ F u n k c i j s k a     k l a s i f i k a c i j a 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 C o l u m n s \ F u n k c i j s k a     k l a s i f i k a c i j a 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  z a   2 0 2 2 . 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 C o l u m n s \ I z v r ae n j e   z a   2 0 2 2 . 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 C o l u m n s \ I Z V O R N I                       P l a n   z a   2 0 2 3 . 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 C o l u m n s \ I z v r ae n j e   z a   2 0 2 3 . 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  z a   2 0 2 4 . 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 C o l u m n s \ P r o j e k c i j a   z a   2 0 2 5 . 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 C o l u m n s \ P r o j e k c i j a   z a   2 0 2 6 . 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 C o l u m n s \ I z v r ae n j e   0 1 . 0 1 . - 3 0 . 0 6 . 2 0 2 2 . 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 C o l u m n s \ I Z V O R N I   /   T E K U I                                                       P l a n   z a   2 0 2 3 . 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 C o l u m n s \ I z v r ae n j e   0 1 . 0 1 . - 3 0 . 0 6 . 2 0 2 3 . 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 C o l u m n s \ I n d e k s 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 C o l u m n s \ I n d e k s 2 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 C o l u m n s \ S M A N J E N J E   -   P R E R A S P O D J E L A   T E K U I   P L A N   2 0 2 3 . 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 C o l u m n s \ P O V E A N J E   -   P R E R A S P O D J E L A   T E K U I   P L A N   2 0 2 3 . 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 C o l u m n s \ U `T E D E   -   P R E R A S P O D J E L A   T E K U I   P L A N   2 0 2 3 . 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 C o l u m n s \ N E D O S T A T N A   S R E D S T V A   -   P R E R A S P O D J E L A   T E K U I   P L A N   2 0 2 3 . 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 C o l u m n s \ N O V I   P L A N   2 0 2 3 .   -   P R E R A S P O D J E L A   T E K U I   P L A N   2 0 2 3 . 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 C o l u m n s \ R A Z D J E L 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 C o l u m n s \ G L A V A 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 C o l u m n s \ G L A V N I   P R O G R A M 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 C o l u m n s \ P O D P R O G R A M   `I F R A   I   N A Z I V 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 C o l u m n s \ I Z V O R   S I F R A   I   N A Z I V 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a b 5 b 4 4 5 0 - 9 4 e 8 - 4 4 3 8 - 8 a e b - 7 b e 8 a 6 5 3 0 b f 9 " > < C u s t o m C o n t e n t > < ! [ C D A T A [ < ? x m l   v e r s i o n = " 1 . 0 "   e n c o d i n g = " u t f - 1 6 " ? > < S e t t i n g s > < C a l c u l a t e d F i e l d s > < i t e m > < M e a s u r e N a m e > P l a n   2 0 2 2   E U R < / M e a s u r e N a m e > < D i s p l a y N a m e > P l a n   2 0 2 2   E U R < / D i s p l a y N a m e > < V i s i b l e > F a l s e < / V i s i b l e > < / i t e m > < i t e m > < M e a s u r e N a m e > P l a n   2 0 2 3   E U R < / M e a s u r e N a m e > < D i s p l a y N a m e > P l a n  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0 7 8 e 0 d 7 9 - a 3 d 6 - 4 d e 2 - 8 f f d - 1 3 0 8 d 8 5 e c 6 1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4 8 3 9 c d c 4 - e 1 2 f - 4 3 6 3 - b c d 7 - 4 d 8 5 7 e 5 4 b 3 d 0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T a b l e X M L _ K o n t n i P l a n D _ a 7 7 e 2 b 0 e - b a 3 2 - 4 a 6 d - b 7 c e - f 3 a b 0 1 7 3 8 f b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  / > < C o l u m n D i s p l a y I n d e x   /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2 0 1 f 9 6 e b - e 7 f 9 - 4 3 f 1 - 9 6 f 3 - e 6 5 8 9 1 e 3 e 1 5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6 0 5 3 3 a 6 f - 9 6 9 c - 4 1 1 9 - a 3 d 4 - 8 2 1 b 6 2 4 2 2 d 7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8 8 7 1 0 6 7 c - 6 7 8 8 - 4 5 e 6 - a 8 4 2 - 1 2 8 6 2 1 c 4 f 8 4 4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8 0 b b f e b c - e e d c - 4 1 6 e - 8 b 7 5 - 5 f 5 c 3 9 a 2 a c 6 7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6 f e 8 4 1 0 8 - 9 0 0 0 - 4 2 b c - 8 2 3 b - 1 b 6 b 6 8 f 9 7 3 4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3 e 3 b 2 d b 4 - 0 6 8 c - 4 5 e f - b d 8 3 - 6 8 d 8 a f f 4 a 1 9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7 2 f c 2 1 d 5 - 1 7 8 f - 4 c f b - b b a 5 - f 1 3 6 0 e 1 d a 6 b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0 e 4 f a f 3 4 - 6 7 d a - 4 c 3 a - b 2 4 0 - a 9 2 f f 1 a 3 c 9 c d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0 8 e 2 a 2 c 4 - 6 b b d - 4 b 5 e - 9 b 8 0 - d 4 7 0 7 0 8 3 4 7 9 d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e 9 5 d b 9 7 c - 2 f e 1 - 4 3 c a - b 7 4 3 - 3 6 c 3 a 0 9 4 d 4 2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a 0 4 e c 4 4 e - 4 4 c 3 - 4 a c 1 - 8 d a d - 9 3 0 1 5 d 6 2 a b 3 6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2 d 3 5 9 c b b - c 7 3 b - 4 f 6 f - 9 b 8 5 - 8 b 0 5 f f 1 e 7 1 b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8 3 7 b c 5 6 d - f 2 7 9 - 4 3 0 9 - 9 8 7 d - 4 6 3 9 d b a 4 1 b 5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a a f b 3 d 3 3 - c 5 e 8 - 4 b 6 f - b e 8 1 - e e e e 6 b 2 b 6 8 2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d 0 e f 2 a b e - 2 d f f - 4 e 6 5 - 9 2 4 c - a 0 a 1 e d 8 e 2 c 1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3 b 3 2 b a 2 f - 9 3 e c - 4 0 c d - 8 8 8 8 - 0 0 1 c 5 7 d 0 f a b 4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2.xml>��< ? x m l   v e r s i o n = " 1 . 0 "   e n c o d i n g = " U T F - 1 6 " ? > < G e m i n i   x m l n s = " h t t p : / / g e m i n i / p i v o t c u s t o m i z a t i o n / e 5 c 1 b 6 1 4 - d 4 7 3 - 4 3 d 7 - b 5 6 f - c f 3 2 2 0 b 1 e 4 8 4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 P l a n   z a   2 0 2 3   E U R   F I L T E R < / M e a s u r e N a m e > < D i s p l a y N a m e > P l a n   z a   2 0 2 3 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3.xml>��< ? x m l   v e r s i o n = " 1 . 0 "   e n c o d i n g = " U T F - 1 6 " ? > < G e m i n i   x m l n s = " h t t p : / / g e m i n i / p i v o t c u s t o m i z a t i o n / d 8 a e 8 1 e 3 - 8 2 5 2 - 4 f 0 3 - b b f 1 - 1 7 a c e d 5 a 5 3 1 5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5.xml>��< ? x m l   v e r s i o n = " 1 . 0 "   e n c o d i n g = " U T F - 1 6 " ? > < G e m i n i   x m l n s = " h t t p : / / g e m i n i / p i v o t c u s t o m i z a t i o n / 5 a 1 b 3 f 0 c - e 8 f 2 - 4 b 4 e - 9 e 5 c - 2 0 d 7 a d d d f a 8 6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6.xml>��< ? x m l   v e r s i o n = " 1 . 0 "   e n c o d i n g = " U T F - 1 6 " ? > < G e m i n i   x m l n s = " h t t p : / / g e m i n i / p i v o t c u s t o m i z a t i o n / T a b l e X M L _ B a z a Z a U p i t _ 0 9 4 d b d 0 b - e f a 6 - 4 3 1 2 - 9 9 f b - f b a 0 1 b 8 3 8 2 2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 R A Z D J E L < / s t r i n g > < / k e y > < v a l u e > < i n t > 3 5 6 < / i n t > < / v a l u e > < / i t e m > < i t e m > < k e y > < s t r i n g > G L A V A < / s t r i n g > < / k e y > < v a l u e > < i n t > 2 0 9 < / i n t > < / v a l u e > < / i t e m > < i t e m > < k e y > < s t r i n g > G L A V N I   P R O G R A M < / s t r i n g > < / k e y > < v a l u e > < i n t > 2 6 5 < / i n t > < / v a l u e > < / i t e m > < i t e m > < k e y > < s t r i n g > P R O G R A M < / s t r i n g > < / k e y > < v a l u e > < i n t > 2 0 0 < / i n t > < / v a l u e > < / i t e m > < i t e m > < k e y > < s t r i n g > P O D P R O G R A M   `I F R A   I   N A Z I V < / s t r i n g > < / k e y > < v a l u e > < i n t > 2 7 2 < / i n t > < / v a l u e > < / i t e m > < i t e m > < k e y > < s t r i n g > I Z V O R   S I F R A   I   N A Z I V   1 < / s t r i n g > < / k e y > < v a l u e > < i n t > 2 1 8 < / i n t > < / v a l u e > < / i t e m > < i t e m > < k e y > < s t r i n g > I Z V O R   S I F R A   I   N A Z I V   2 < / s t r i n g > < / k e y > < v a l u e > < i n t > 2 1 8 < / i n t > < / v a l u e > < / i t e m > < i t e m > < k e y > < s t r i n g > K o n t o   B r o j   i   N a z i v   1 < / s t r i n g > < / k e y > < v a l u e > < i n t > 1 9 3 < / i n t > < / v a l u e > < / i t e m > < i t e m > < k e y > < s t r i n g > K o n t o   B r o j   i   N a z i v   2 < / s t r i n g > < / k e y > < v a l u e > < i n t > 1 9 3 < / i n t > < / v a l u e > < / i t e m > < i t e m > < k e y > < s t r i n g > K o n t o   B r o j   i   N a z i v   3 < / s t r i n g > < / k e y > < v a l u e > < i n t > 1 9 3 < / i n t > < / v a l u e > < / i t e m > < i t e m > < k e y > < s t r i n g > K o n t o   B r o j   i   N a z i v   4 < / s t r i n g > < / k e y > < v a l u e > < i n t > 1 9 3 < / i n t > < / v a l u e > < / i t e m > < i t e m > < k e y > < s t r i n g > P R I H O D I   B R O J   I   N A Z I V   1 < / s t r i n g > < / k e y > < v a l u e > < i n t > 2 3 2 < / i n t > < / v a l u e > < / i t e m > < i t e m > < k e y > < s t r i n g > P R I H O D I   B R O J   I   N A Z I V   2 < / s t r i n g > < / k e y > < v a l u e > < i n t > 2 3 2 < / i n t > < / v a l u e > < / i t e m > < i t e m > < k e y > < s t r i n g > P l a n   z a   2 0 2 4 .   E U R < / s t r i n g > < / k e y > < v a l u e > < i n t > 4 3 6 < / i n t > < / v a l u e > < / i t e m > < i t e m > < k e y > < s t r i n g > I z v r ae n j e   0 1 . 0 1 . - 3 0 . 0 6 . 2 0 2 2 . < / s t r i n g > < / k e y > < v a l u e > < i n t > 6 1 4 < / i n t > < / v a l u e > < / i t e m > < i t e m > < k e y > < s t r i n g > I z v r ae n j e   z a   2 0 2 2 .   E U R < / s t r i n g > < / k e y > < v a l u e > < i n t > 5 8 3 < / i n t > < / v a l u e > < / i t e m > < i t e m > < k e y > < s t r i n g > P r o j e k c i j a   z a   2 0 2 5 .   E U R < / s t r i n g > < / k e y > < v a l u e > < i n t > 4 8 0 < / i n t > < / v a l u e > < / i t e m > < i t e m > < k e y > < s t r i n g > P l a n   z a   2 0 2 2 .   E U R < / s t r i n g > < / k e y > < v a l u e > < i n t > 5 2 6 < / i n t > < / v a l u e > < / i t e m > < i t e m > < k e y > < s t r i n g > P r o j e k c i j a   z a   2 0 2 6 .   E U R < / s t r i n g > < / k e y > < v a l u e > < i n t > 4 3 6 < / i n t > < / v a l u e > < / i t e m > < i t e m > < k e y > < s t r i n g > I z v r ae n j e   z a   2 0 2 3 .   E U R < / s t r i n g > < / k e y > < v a l u e > < i n t > 2 4 9 < / i n t > < / v a l u e > < / i t e m > < i t e m > < k e y > < s t r i n g > I Z V O R N I                       P l a n   z a   2 0 2 3 .   E U R < / s t r i n g > < / k e y > < v a l u e > < i n t > 6 2 2 < / i n t > < / v a l u e > < / i t e m > < i t e m > < k e y > < s t r i n g > I Z V O R N I   /   T E K U I                                                       P l a n   z a   2 0 2 3 . < / s t r i n g > < / k e y > < v a l u e > < i n t > 7 6 9 < / i n t > < / v a l u e > < / i t e m > < i t e m > < k e y > < s t r i n g > I z v r ae n j e   0 1 . 0 1 . - 3 0 . 0 6 . 2 0 2 3 . < / s t r i n g > < / k e y > < v a l u e > < i n t > 6 1 4 < / i n t > < / v a l u e > < / i t e m > < i t e m > < k e y > < s t r i n g > I n d e k s < / s t r i n g > < / k e y > < v a l u e > < i n t > 6 7 8 < / i n t > < / v a l u e > < / i t e m > < i t e m > < k e y > < s t r i n g > I n d e k s 2 < / s t r i n g > < / k e y > < v a l u e > < i n t > 7 7 7 < / i n t > < / v a l u e > < / i t e m > < i t e m > < k e y > < s t r i n g > P R I H O D I   B R O J   I   N A Z I V   4 < / s t r i n g > < / k e y > < v a l u e > < i n t > 2 3 2 < / i n t > < / v a l u e > < / i t e m > < i t e m > < k e y > < s t r i n g > P R I H O D I   B R O J   I   N A Z I V   3 < / s t r i n g > < / k e y > < v a l u e > < i n t > 2 3 2 < / i n t > < / v a l u e > < / i t e m > < i t e m > < k e y > < s t r i n g > F u n k c i j s k a     k l a s i f i k a c i j a   1 < / s t r i n g > < / k e y > < v a l u e > < i n t > 2 3 4 < / i n t > < / v a l u e > < / i t e m > < i t e m > < k e y > < s t r i n g > F u n k c i j s k a     k l a s i f i k a c i j a   2 < / s t r i n g > < / k e y > < v a l u e > < i n t > 2 3 4 < / i n t > < / v a l u e > < / i t e m > < i t e m > < k e y > < s t r i n g > S M A N J E N J E   -   P R E R A S P O D J E L A   T E K U I   P L A N   2 0 2 3 . < / s t r i n g > < / k e y > < v a l u e > < i n t > 4 2 9 < / i n t > < / v a l u e > < / i t e m > < i t e m > < k e y > < s t r i n g > P O V E A N J E   -   P R E R A S P O D J E L A   T E K U I   P L A N   2 0 2 3 . < / s t r i n g > < / k e y > < v a l u e > < i n t > 4 3 0 < / i n t > < / v a l u e > < / i t e m > < i t e m > < k e y > < s t r i n g > U `T E D E   -   P R E R A S P O D J E L A   T E K U I   P L A N   2 0 2 3 . < / s t r i n g > < / k e y > < v a l u e > < i n t > 3 9 9 < / i n t > < / v a l u e > < / i t e m > < i t e m > < k e y > < s t r i n g > N E D O S T A T N A   S R E D S T V A   -   P R E R A S P O D J E L A   T E K U I   P L A N   2 0 2 3 . < / s t r i n g > < / k e y > < v a l u e > < i n t > 5 2 7 < / i n t > < / v a l u e > < / i t e m > < i t e m > < k e y > < s t r i n g > N O V I   P L A N   2 0 2 3 .   -   P R E R A S P O D J E L A   T E K U I   P L A N   2 0 2 3 . < / s t r i n g > < / k e y > < v a l u e > < i n t > 4 7 5 < / i n t > < / v a l u e > < / i t e m > < / C o l u m n W i d t h s > < C o l u m n D i s p l a y I n d e x > < i t e m > < k e y > < s t r i n g > R A Z D J E L < / s t r i n g > < / k e y > < v a l u e > < i n t > 0 < / i n t > < / v a l u e > < / i t e m > < i t e m > < k e y > < s t r i n g > G L A V A < / s t r i n g > < / k e y > < v a l u e > < i n t > 1 < / i n t > < / v a l u e > < / i t e m > < i t e m > < k e y > < s t r i n g > G L A V N I   P R O G R A M < / s t r i n g > < / k e y > < v a l u e > < i n t > 2 < / i n t > < / v a l u e > < / i t e m > < i t e m > < k e y > < s t r i n g > P R O G R A M < / s t r i n g > < / k e y > < v a l u e > < i n t > 3 < / i n t > < / v a l u e > < / i t e m > < i t e m > < k e y > < s t r i n g > P O D P R O G R A M   `I F R A   I   N A Z I V < / s t r i n g > < / k e y > < v a l u e > < i n t > 4 < / i n t > < / v a l u e > < / i t e m > < i t e m > < k e y > < s t r i n g > I Z V O R   S I F R A   I   N A Z I V   1 < / s t r i n g > < / k e y > < v a l u e > < i n t > 7 < / i n t > < / v a l u e > < / i t e m > < i t e m > < k e y > < s t r i n g > I Z V O R   S I F R A   I   N A Z I V   2 < / s t r i n g > < / k e y > < v a l u e > < i n t > 9 < / i n t > < / v a l u e > < / i t e m > < i t e m > < k e y > < s t r i n g > K o n t o   B r o j   i   N a z i v   1 < / s t r i n g > < / k e y > < v a l u e > < i n t > 1 0 < / i n t > < / v a l u e > < / i t e m > < i t e m > < k e y > < s t r i n g > K o n t o   B r o j   i   N a z i v   2 < / s t r i n g > < / k e y > < v a l u e > < i n t > 1 1 < / i n t > < / v a l u e > < / i t e m > < i t e m > < k e y > < s t r i n g > K o n t o   B r o j   i   N a z i v   3 < / s t r i n g > < / k e y > < v a l u e > < i n t > 1 2 < / i n t > < / v a l u e > < / i t e m > < i t e m > < k e y > < s t r i n g > K o n t o   B r o j   i   N a z i v   4 < / s t r i n g > < / k e y > < v a l u e > < i n t > 1 3 < / i n t > < / v a l u e > < / i t e m > < i t e m > < k e y > < s t r i n g > P R I H O D I   B R O J   I   N A Z I V   1 < / s t r i n g > < / k e y > < v a l u e > < i n t > 1 4 < / i n t > < / v a l u e > < / i t e m > < i t e m > < k e y > < s t r i n g > P R I H O D I   B R O J   I   N A Z I V   2 < / s t r i n g > < / k e y > < v a l u e > < i n t > 1 5 < / i n t > < / v a l u e > < / i t e m > < i t e m > < k e y > < s t r i n g > P l a n   z a   2 0 2 4 .   E U R < / s t r i n g > < / k e y > < v a l u e > < i n t > 1 9 < / i n t > < / v a l u e > < / i t e m > < i t e m > < k e y > < s t r i n g > I z v r ae n j e   0 1 . 0 1 . - 3 0 . 0 6 . 2 0 2 2 . < / s t r i n g > < / k e y > < v a l u e > < i n t > 2 2 < / i n t > < / v a l u e > < / i t e m > < i t e m > < k e y > < s t r i n g > I z v r ae n j e   z a   2 0 2 2 .   E U R < / s t r i n g > < / k e y > < v a l u e > < i n t > 1 8 < / i n t > < / v a l u e > < / i t e m > < i t e m > < k e y > < s t r i n g > P r o j e k c i j a   z a   2 0 2 5 .   E U R < / s t r i n g > < / k e y > < v a l u e > < i n t > 1 6 < / i n t > < / v a l u e > < / i t e m > < i t e m > < k e y > < s t r i n g > P l a n   z a   2 0 2 2 .   E U R < / s t r i n g > < / k e y > < v a l u e > < i n t > 1 7 < / i n t > < / v a l u e > < / i t e m > < i t e m > < k e y > < s t r i n g > P r o j e k c i j a   z a   2 0 2 6 .   E U R < / s t r i n g > < / k e y > < v a l u e > < i n t > 2 0 < / i n t > < / v a l u e > < / i t e m > < i t e m > < k e y > < s t r i n g > I z v r ae n j e   z a   2 0 2 3 .   E U R < / s t r i n g > < / k e y > < v a l u e > < i n t > 8 < / i n t > < / v a l u e > < / i t e m > < i t e m > < k e y > < s t r i n g > I Z V O R N I                       P l a n   z a   2 0 2 3 .   E U R < / s t r i n g > < / k e y > < v a l u e > < i n t > 2 1 < / i n t > < / v a l u e > < / i t e m > < i t e m > < k e y > < s t r i n g > I Z V O R N I   /   T E K U I                                                       P l a n   z a   2 0 2 3 . < / s t r i n g > < / k e y > < v a l u e > < i n t > 2 3 < / i n t > < / v a l u e > < / i t e m > < i t e m > < k e y > < s t r i n g > I z v r ae n j e   0 1 . 0 1 . - 3 0 . 0 6 . 2 0 2 3 . < / s t r i n g > < / k e y > < v a l u e > < i n t > 2 4 < / i n t > < / v a l u e > < / i t e m > < i t e m > < k e y > < s t r i n g > I n d e k s < / s t r i n g > < / k e y > < v a l u e > < i n t > 2 5 < / i n t > < / v a l u e > < / i t e m > < i t e m > < k e y > < s t r i n g > I n d e k s 2 < / s t r i n g > < / k e y > < v a l u e > < i n t > 2 6 < / i n t > < / v a l u e > < / i t e m > < i t e m > < k e y > < s t r i n g > P R I H O D I   B R O J   I   N A Z I V   4 < / s t r i n g > < / k e y > < v a l u e > < i n t > 2 8 < / i n t > < / v a l u e > < / i t e m > < i t e m > < k e y > < s t r i n g > P R I H O D I   B R O J   I   N A Z I V   3 < / s t r i n g > < / k e y > < v a l u e > < i n t > 2 7 < / i n t > < / v a l u e > < / i t e m > < i t e m > < k e y > < s t r i n g > F u n k c i j s k a     k l a s i f i k a c i j a   1 < / s t r i n g > < / k e y > < v a l u e > < i n t > 5 < / i n t > < / v a l u e > < / i t e m > < i t e m > < k e y > < s t r i n g > F u n k c i j s k a     k l a s i f i k a c i j a   2 < / s t r i n g > < / k e y > < v a l u e > < i n t > 6 < / i n t > < / v a l u e > < / i t e m > < i t e m > < k e y > < s t r i n g > S M A N J E N J E   -   P R E R A S P O D J E L A   T E K U I   P L A N   2 0 2 3 . < / s t r i n g > < / k e y > < v a l u e > < i n t > 2 9 < / i n t > < / v a l u e > < / i t e m > < i t e m > < k e y > < s t r i n g > P O V E A N J E   -   P R E R A S P O D J E L A   T E K U I   P L A N   2 0 2 3 . < / s t r i n g > < / k e y > < v a l u e > < i n t > 3 0 < / i n t > < / v a l u e > < / i t e m > < i t e m > < k e y > < s t r i n g > U `T E D E   -   P R E R A S P O D J E L A   T E K U I   P L A N   2 0 2 3 . < / s t r i n g > < / k e y > < v a l u e > < i n t > 3 1 < / i n t > < / v a l u e > < / i t e m > < i t e m > < k e y > < s t r i n g > N E D O S T A T N A   S R E D S T V A   -   P R E R A S P O D J E L A   T E K U I   P L A N   2 0 2 3 . < / s t r i n g > < / k e y > < v a l u e > < i n t > 3 2 < / i n t > < / v a l u e > < / i t e m > < i t e m > < k e y > < s t r i n g > N O V I   P L A N   2 0 2 3 .   -   P R E R A S P O D J E L A   T E K U I   P L A N   2 0 2 3 . < / s t r i n g > < / k e y > < v a l u e > < i n t > 3 3 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c 5 6 a 4 3 8 4 - e d 9 d - 4 1 1 5 - 8 c 7 f - 3 0 5 e 6 6 c 1 f 9 c 0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8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5 . 1 1 8 6 ] ] > < / C u s t o m C o n t e n t > < / G e m i n i > 
</file>

<file path=customXml/item49.xml>��< ? x m l   v e r s i o n = " 1 . 0 "   e n c o d i n g = " U T F - 1 6 " ? > < G e m i n i   x m l n s = " h t t p : / / g e m i n i / p i v o t c u s t o m i z a t i o n / T a b l e X M L _ F I N I Z V K O N _ 9 d b 8 a 2 e 1 - d 6 2 0 - 4 c f a - b 5 6 1 - c 3 c 5 8 6 3 6 3 a 9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 R a u n < / s t r i n g > < / k e y > < v a l u e > < i n t > 9 0 < / i n t > < / v a l u e > < / i t e m > < i t e m > < k e y > < s t r i n g > N a z i v   r a u n a < / s t r i n g > < / k e y > < v a l u e > < i n t > 1 4 2 < / i n t > < / v a l u e > < / i t e m > < i t e m > < k e y > < s t r i n g > P R I H O D I   P O   I Z V O R I M A < / s t r i n g > < / k e y > < v a l u e > < i n t > 2 2 5 < / i n t > < / v a l u e > < / i t e m > < i t e m > < k e y > < s t r i n g > P r i h o d i   1 < / s t r i n g > < / k e y > < v a l u e > < i n t > 1 1 2 < / i n t > < / v a l u e > < / i t e m > < i t e m > < k e y > < s t r i n g > P r i h o d i   2 < / s t r i n g > < / k e y > < v a l u e > < i n t > 1 1 2 < / i n t > < / v a l u e > < / i t e m > < i t e m > < k e y > < s t r i n g > I z v r ae n j e   2 0 2 1 .   S T A R O   E U R < / s t r i n g > < / k e y > < v a l u e > < i n t > 2 5 3 < / i n t > < / v a l u e > < / i t e m > < i t e m > < k e y > < s t r i n g > P l a n   z a                                       2 0 2 2 .   E U R < / s t r i n g > < / k e y > < v a l u e > < i n t > 2 5 3 < / i n t > < / v a l u e > < / i t e m > < i t e m > < k e y > < s t r i n g > P l a n   z a                                                   2 0 2 3 .   E U R < / s t r i n g > < / k e y > < v a l u e > < i n t > 2 7 7 < / i n t > < / v a l u e > < / i t e m > < i t e m > < k e y > < s t r i n g > P r o j e k c i j a   z a   2 0 2 4 .   E U R < / s t r i n g > < / k e y > < v a l u e > < i n t > 2 2 4 < / i n t > < / v a l u e > < / i t e m > < i t e m > < k e y > < s t r i n g > P r o j e k c i j a   z a   2 0 2 5 .   E U R < / s t r i n g > < / k e y > < v a l u e > < i n t > 2 2 4 < / i n t > < / v a l u e > < / i t e m > < i t e m > < k e y > < s t r i n g > R a z d j e l < / s t r i n g > < / k e y > < v a l u e > < i n t > 9 8 < / i n t > < / v a l u e > < / i t e m > < i t e m > < k e y > < s t r i n g > G L A V A < / s t r i n g > < / k e y > < v a l u e > < i n t > 9 4 < / i n t > < / v a l u e > < / i t e m > < i t e m > < k e y > < s t r i n g > P R O G R A M < / s t r i n g > < / k e y > < v a l u e > < i n t > 1 2 5 < / i n t > < / v a l u e > < / i t e m > < i t e m > < k e y > < s t r i n g > P O D P R O G R A M < / s t r i n g > < / k e y > < v a l u e > < i n t > 1 6 0 < / i n t > < / v a l u e > < / i t e m > < i t e m > < k e y > < s t r i n g > A K T I V N O S T < / s t r i n g > < / k e y > < v a l u e > < i n t > 1 3 3 < / i n t > < / v a l u e > < / i t e m > < i t e m > < k e y > < s t r i n g > I Z V O R < / s t r i n g > < / k e y > < v a l u e > < i n t > 9 2 < / i n t > < / v a l u e > < / i t e m > < i t e m > < k e y > < s t r i n g > K o n t o   B r o j   i   N a z i v   1 < / s t r i n g > < / k e y > < v a l u e > < i n t > 1 9 3 < / i n t > < / v a l u e > < / i t e m > < i t e m > < k e y > < s t r i n g > K o n t o   B r o j   i   N a z i v   2 < / s t r i n g > < / k e y > < v a l u e > < i n t > 1 9 3 < / i n t > < / v a l u e > < / i t e m > < i t e m > < k e y > < s t r i n g > K o n t o   B r o j   i   N a z i v   3 < / s t r i n g > < / k e y > < v a l u e > < i n t > 1 9 3 < / i n t > < / v a l u e > < / i t e m > < i t e m > < k e y > < s t r i n g > K o n t o   B r o j   i   N a z i v   4 < / s t r i n g > < / k e y > < v a l u e > < i n t > 1 9 3 < / i n t > < / v a l u e > < / i t e m > < / C o l u m n W i d t h s > < C o l u m n D i s p l a y I n d e x > < i t e m > < k e y > < s t r i n g > R a u n < / s t r i n g > < / k e y > < v a l u e > < i n t > 0 < / i n t > < / v a l u e > < / i t e m > < i t e m > < k e y > < s t r i n g > N a z i v   r a u n a < / s t r i n g > < / k e y > < v a l u e > < i n t > 1 < / i n t > < / v a l u e > < / i t e m > < i t e m > < k e y > < s t r i n g > P R I H O D I   P O   I Z V O R I M A < / s t r i n g > < / k e y > < v a l u e > < i n t > 2 < / i n t > < / v a l u e > < / i t e m > < i t e m > < k e y > < s t r i n g > P r i h o d i   1 < / s t r i n g > < / k e y > < v a l u e > < i n t > 3 < / i n t > < / v a l u e > < / i t e m > < i t e m > < k e y > < s t r i n g > P r i h o d i   2 < / s t r i n g > < / k e y > < v a l u e > < i n t > 4 < / i n t > < / v a l u e > < / i t e m > < i t e m > < k e y > < s t r i n g > I z v r ae n j e   2 0 2 1 .   S T A R O   E U R < / s t r i n g > < / k e y > < v a l u e > < i n t > 5 < / i n t > < / v a l u e > < / i t e m > < i t e m > < k e y > < s t r i n g > P l a n   z a                                       2 0 2 2 .   E U R < / s t r i n g > < / k e y > < v a l u e > < i n t > 6 < / i n t > < / v a l u e > < / i t e m > < i t e m > < k e y > < s t r i n g > P l a n   z a                                                   2 0 2 3 .   E U R < / s t r i n g > < / k e y > < v a l u e > < i n t > 7 < / i n t > < / v a l u e > < / i t e m > < i t e m > < k e y > < s t r i n g > P r o j e k c i j a   z a   2 0 2 4 .   E U R < / s t r i n g > < / k e y > < v a l u e > < i n t > 8 < / i n t > < / v a l u e > < / i t e m > < i t e m > < k e y > < s t r i n g > P r o j e k c i j a   z a   2 0 2 5 .   E U R < / s t r i n g > < / k e y > < v a l u e > < i n t > 9 < / i n t > < / v a l u e > < / i t e m > < i t e m > < k e y > < s t r i n g > R a z d j e l < / s t r i n g > < / k e y > < v a l u e > < i n t > 1 0 < / i n t > < / v a l u e > < / i t e m > < i t e m > < k e y > < s t r i n g > G L A V A < / s t r i n g > < / k e y > < v a l u e > < i n t > 1 1 < / i n t > < / v a l u e > < / i t e m > < i t e m > < k e y > < s t r i n g > P R O G R A M < / s t r i n g > < / k e y > < v a l u e > < i n t > 1 2 < / i n t > < / v a l u e > < / i t e m > < i t e m > < k e y > < s t r i n g > P O D P R O G R A M < / s t r i n g > < / k e y > < v a l u e > < i n t > 1 3 < / i n t > < / v a l u e > < / i t e m > < i t e m > < k e y > < s t r i n g > A K T I V N O S T < / s t r i n g > < / k e y > < v a l u e > < i n t > 1 4 < / i n t > < / v a l u e > < / i t e m > < i t e m > < k e y > < s t r i n g > I Z V O R < / s t r i n g > < / k e y > < v a l u e > < i n t > 1 5 < / i n t > < / v a l u e > < / i t e m > < i t e m > < k e y > < s t r i n g > K o n t o   B r o j   i   N a z i v   1 < / s t r i n g > < / k e y > < v a l u e > < i n t > 1 6 < / i n t > < / v a l u e > < / i t e m > < i t e m > < k e y > < s t r i n g > K o n t o   B r o j   i   N a z i v   2 < / s t r i n g > < / k e y > < v a l u e > < i n t > 1 7 < / i n t > < / v a l u e > < / i t e m > < i t e m > < k e y > < s t r i n g > K o n t o   B r o j   i   N a z i v   3 < / s t r i n g > < / k e y > < v a l u e > < i n t > 1 8 < / i n t > < / v a l u e > < / i t e m > < i t e m > < k e y > < s t r i n g > K o n t o   B r o j   i   N a z i v   4 < / s t r i n g > < / k e y > < v a l u e > < i n t > 1 9 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1 e 6 2 5 f f 8 - 3 0 f b - 4 1 b 1 - 9 f 6 7 - 6 8 1 e d e 6 a a 3 1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0.xml>��< ? x m l   v e r s i o n = " 1 . 0 "   e n c o d i n g = " U T F - 1 6 " ? > < G e m i n i   x m l n s = " h t t p : / / g e m i n i / p i v o t c u s t o m i z a t i o n / 6 0 6 5 0 1 0 c - 6 b 2 1 - 4 c 5 9 - 9 2 b 9 - 7 f e 0 e d d 5 7 8 d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 P l a n   z a   2 0 2 3   E U R   F I L T E R < / M e a s u r e N a m e > < D i s p l a y N a m e > P l a n   z a   2 0 2 3 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1.xml>��< ? x m l   v e r s i o n = " 1 . 0 "   e n c o d i n g = " U T F - 1 6 " ? > < G e m i n i   x m l n s = " h t t p : / / g e m i n i / p i v o t c u s t o m i z a t i o n / 8 f 9 e e f a 7 - 6 f 4 b - 4 2 4 4 - a 1 6 4 - e f 9 f 2 c e c d b 0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2.xml>��< ? x m l   v e r s i o n = " 1 . 0 "   e n c o d i n g = " U T F - 1 6 " ? > < G e m i n i   x m l n s = " h t t p : / / g e m i n i / p i v o t c u s t o m i z a t i o n / 5 5 e d d 0 0 a - d 6 6 6 - 4 d c 4 - b b 0 e - b b 7 f 8 d a c a c 3 b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3.xml>��< ? x m l   v e r s i o n = " 1 . 0 "   e n c o d i n g = " U T F - 1 6 " ? > < G e m i n i   x m l n s = " h t t p : / / g e m i n i / p i v o t c u s t o m i z a t i o n / e f 0 4 c f d e - 6 e c 6 - 4 5 5 2 - b 9 6 b - 0 2 f a 3 8 0 8 4 4 d f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 2 1 6 < / H e i g h t > < / S a n d b o x E d i t o r . F o r m u l a B a r S t a t e > ] ] > < / C u s t o m C o n t e n t > < / G e m i n i > 
</file>

<file path=customXml/item55.xml>��< ? x m l   v e r s i o n = " 1 . 0 "   e n c o d i n g = " U T F - 1 6 " ? > < G e m i n i   x m l n s = " h t t p : / / g e m i n i / p i v o t c u s t o m i z a t i o n / 0 8 d 8 b 7 d d - e f 9 b - 4 e 6 b - b 3 9 e - b c f 3 e 2 0 9 7 b 7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6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B a z a Z a U p i t _ 0 9 4 d b d 0 b - e f a 6 - 4 3 1 2 - 9 9 f b - f b a 0 1 b 8 3 8 2 2 c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2 7 4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57.xml>��< ? x m l   v e r s i o n = " 1 . 0 "   e n c o d i n g = " U T F - 1 6 " ? > < G e m i n i   x m l n s = " h t t p : / / g e m i n i / p i v o t c u s t o m i z a t i o n / 7 0 6 6 8 4 6 7 - b b 1 0 - 4 a b d - b f 9 6 - 6 1 d 0 1 2 7 a 2 9 8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8.xml>��< ? x m l   v e r s i o n = " 1 . 0 "   e n c o d i n g = " U T F - 1 6 " ? > < G e m i n i   x m l n s = " h t t p : / / g e m i n i / p i v o t c u s t o m i z a t i o n / 2 5 b 9 3 d d 0 - b 5 b 9 - 4 7 2 c - a 8 7 6 - 1 a f 4 3 8 6 4 9 c a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9.xml>��< ? x m l   v e r s i o n = " 1 . 0 "   e n c o d i n g = " U T F - 1 6 " ? > < G e m i n i   x m l n s = " h t t p : / / g e m i n i / p i v o t c u s t o m i z a t i o n / 9 2 b b 5 f 5 5 - 0 2 1 a - 4 5 5 7 - b a 9 9 - e 7 3 e 1 9 f 7 1 0 9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f a 2 a a 0 3 4 - 5 2 2 b - 4 c 2 d - a e c b - d d f 5 1 2 9 e c 3 c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0.xml>��< ? x m l   v e r s i o n = " 1 . 0 "   e n c o d i n g = " U T F - 1 6 " ? > < G e m i n i   x m l n s = " h t t p : / / g e m i n i / p i v o t c u s t o m i z a t i o n / a e f 1 1 0 6 8 - 6 4 c d - 4 1 8 d - 8 4 b 0 - 3 5 3 a 0 b 8 5 7 d b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1.xml>��< ? x m l   v e r s i o n = " 1 . 0 "   e n c o d i n g = " U T F - 1 6 " ? > < G e m i n i   x m l n s = " h t t p : / / g e m i n i / p i v o t c u s t o m i z a t i o n / 5 5 1 c e 5 f 5 - 8 b c b - 4 e 1 a - 8 6 d b - 1 3 c 6 0 1 2 9 7 1 8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2.xml>��< ? x m l   v e r s i o n = " 1 . 0 "   e n c o d i n g = " u t f - 1 6 " ? > < D a t a M a s h u p   s q m i d = " 9 f 4 8 6 9 0 7 - 3 4 c 1 - 4 8 9 5 - b 8 0 5 - f 0 8 2 8 5 c 1 e 2 5 e "   x m l n s = " h t t p : / / s c h e m a s . m i c r o s o f t . c o m / D a t a M a s h u p " > A A A A A L Q K A A B Q S w M E F A A C A A g A V 0 l T V 1 B R 7 P 6 n A A A A + A A A A B I A H A B D b 2 5 m a W c v U G F j a 2 F n Z S 5 4 b W w g o h g A K K A U A A A A A A A A A A A A A A A A A A A A A A A A A A A A h Y + 9 D o I w G E V f h X S n f y p R 8 l E G F w d J j C b G l d Q K j V A M L Z Z 3 c / C R f A V J F H V z v C d n O P d x u 0 P a 1 1 V w V a 3 V j U k Q w x Q F y s j m q E 2 R o M 6 d w j l K B W x y e c 4 L F Q y y s X F v j w k q n b v E h H j v s Z / g p i 0 I p 5 S R Q 7 b e y V L V O f r I + r 8 c a m N d b q R C A v a v G M F x x P C M L T i e R g z I i C H T 5 q v w o R h T I D 8 Q l l 3 l u l a J s g 1 X W y D j B P J + I Z 5 Q S w M E F A A C A A g A V 0 l T V 1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F d J U 1 d I j I d z t A c A A B U m A A A T A B w A R m 9 y b X V s Y X M v U 2 V j d G l v b j E u b S C i G A A o o B Q A A A A A A A A A A A A A A A A A A A A A A A A A A A C t W t 1 O G z k U v k f q O 1 i z 0 i p I a T Y z E 9 K y 3 a 4 0 J K G d A A m d J F Q K o G o g p j i Z z E T z k 1 J Q b n u 1 K + 2 + Q f s i e w X v t f Z M f m y P P c m E I i T A 5 x z 7 O 5 + P z z l 2 C O B 1 i D w X d J K f 6 p u d n e D W 9 u E A H N j 3 d t / u T V A I 3 g I H h i 9 2 A P 7 q e J F / D f F I 4 + 4 a O q V a 5 P v Q D T 9 6 / u j K 8 0 a F 3 Y f z l j 2 G b 5 W V t X I 5 O 6 9 5 b o j V L o v J J L 8 o t V v b / Y w X 6 X 6 d Q A X P 1 r W v H F j q + r Y b 3 H j + u O Y 5 0 d g l w q C Q r F h 8 e F A s + / H v y F W K I M Q C E M K 7 c F Y E D 8 q p Z b 5 v 1 0 1 w 2 g Z m / 6 x t m S d G W s d H t 9 4 A A V U q 0 R j J b H c J 1 Y I u 9 m g A E k z B C m 0 i m A 8 X O J 8 I X j E w J f 4 d I 6 E X M Q a D e A l 3 g M g 2 2 M 5 8 u d V q W C M Z K q Q h 4 U k t o 1 9 v N o 7 x r 9 C + v g X o B n S x H 6 V O a P t h 8 B G F t 4 X z h L 5 L S n k X h L f Q B Q s J g E 4 A g R s 5 z n p g q h i Z 1 A + 8 6 r t j 4 8 z Y D G C i + g x 4 W j 5 4 6 g J f C + + W 1 X 5 n G S e b A d U 0 c G i 2 j F b N b H a O n g N Y z w e Y R K u S E 2 n 5 N X j u r l f y o d R j l O 3 6 H C j o m I f W h h E g 2 f 1 s I 8 k O Z B t 1 t z H q P 4 f F v X w s V j g W W 0 b f P M v L Y s u + R 1 P g x x I 7 J 5 n 5 b b v P s O 1 n 2 m 7 G c D U f w 3 u r t J w j R G O D 5 8 T B q 3 w o q y u U O U K A R b m e 0 k P k O H j 5 u v e F K j 5 k k I x k o H u F S 9 6 y t J G A p S o u V W S p m n f q e 2 M 0 h C 7 + t s H U D 0 J b X d M K s O j i E j u f W J f W 9 U p K c h i 5 o 2 s 0 D E Y 2 A C P H D t A N G t l 4 w O Z 6 g G x d V d Y v m M E k I j 5 5 Y O L D s Q 0 G n j O E Q i p F B B R Z n x g 3 1 q D J d I w C S P c p 2 l r G x e 7 E 7 d i y 5 W A 5 W 9 T 5 9 C h T X f k m T j K e r h 5 S h c W p Y B X Y c y 2 S p e 1 m w v O g C n e R p b P I T 8 q t L 8 I r c p I i J E 3 d k u L l H r C A Q 0 g a e M v 7 Q n W r H e j g F p + M F T i n 5 m m k w C e H P / 5 M U g O w 3 Q F Y p h Q y r B j V 6 l 6 5 X F Z i E S O Z Z w B V L t K k I l 1 u t V f N k L 3 K E O L z Q 4 I 3 Q A D h 0 C W / S F W 7 v c d / T I H 0 K H Z W t E Q i E T n U j S W v p Z J 9 g a S / v 7 + v 7 F K J x A 2 g H 5 L I w i E J j q H 7 O b w V V w x 2 y 3 F Y z J X n O x t X h 2 R o u Y 2 7 R W C 6 Y b V S I m E r C R 5 V E j 1 C Y M s o S v 6 + x K a V X f o W N f a m q y u L R l + j i G R 1 j e I g 4 A M 1 X 2 E m o O Y Q 4 b Q J 8 B H 0 7 W t s F c j u S 9 z i J F n y l j R Z c S m l q q i 6 S 2 W H D W B I b k d y 2 A J A J T U T k p Y T k u R G l O G C C J O W i U k X Y 6 I z p L 6 + 4 M g 9 I F W H S V L p e p 0 m d h X m Q o 2 Y 5 n U 6 G q t D R e I J 9 I l r H y L o I 0 i F X w s G 2 I e m h / g S Q a q 6 A C d e 9 8 h z T x 3 b 7 R v 1 V t M k S v P 3 j h l p x m k Z n o F M f I T c A T 7 W N 2 E 7 w l P I I K k S T B x w C T V 5 Y M V M b g 5 M 2 w i Y K k a m 5 U O m r U F G b 1 B l b Y T y f j B v U 5 u E i b 5 B n F Q U 1 q P N n d X X O N u 4 m + D a g 5 d h g 2 o J K Z H H v y / T B I 9 f E J I P Z C T 0 w I H v D X G x j c + p M p O N S 9 / X V P k D m w Q 4 o V + w R A K R G + W e 3 c Q z l t R s M l K I h S f h J / G h 5 e W D L J 6 H E W 0 T R r R c j G h p R r S f x 4 i e m x E t H y P 6 J o z o u R h J n 5 i S / v M Y q e R m R M / H S E U R J L P U g 3 j N G 1 8 h l 1 o 8 B b P I X 8 e Y y 9 K s O J / B X 0 x F u o y D r 3 X o o D H C O a y g A G z z I f J C 2 A m / k u z p u b h 5 n U / y 9 J 1 M C s z 5 b D K 8 a g Z g z r O i 8 P 6 Z v s J t D Z y a S Y q e a 1 5 1 e e f M + 1 k U 9 k P i D k h Y Y q U g K n I Q K b h F q j h y 3 Z s 8 o v f k E Z 2 C Q i K Z e n i i A m z B J l A V 6 r r P M S 0 x 0 Z T U B 0 f L D 3 Q O r H a T n 5 v + H E m s y C b a 9 O P P 2 r 4 j x V H 8 A o Y P N b i 3 g V b W t B J o 9 K x F T + x G 4 y v o J 3 7 f T / 2 n H 2 S t t Z q E i Z Y J V l / U / P r G 8 0 s 1 q d k q U h 2 c e e A o f r d K N P c 2 1 q x u g L C s l v D 3 S 7 1 c K l d L M R c Z P P w G u o 2 j 3 u M 3 m h H + i 2 E o 3 9 p i f Z y v R 4 F U o H E S J q Y g G k P X m 9 o u A k E Y T a 6 R / B w J A p B / U R X H s c 4 G f E W q W F k T 8 O s f H 0 U O x Z f A 9 p k J T o + N 1 j z Y X o J T q 2 E Z H Z x P m 4 1 j Y 7 l p K x U B n a 1 G v d 3 p G t 2 W A T p W o 9 7 p n h n b T d R 7 + t 5 t 1 B v b G Z + 2 z x q P 3 4 x W c 0 v 7 z g m x 3 c w c p E L n x Q 5 y s z Z o 9 e 8 A T P + w z X 8 E s E 2 7 6 J 8 C c q d E w b 8 G c D f 5 7 N c C Y f 9 D v w J n 0 8 O y E 7 o o z g Q U N f j k e / 6 S m S U l h y j u P W L v g 4 J S + / 2 i F + C K e + G i 0 S j y L 9 o u r P t o C v G G 1 v 2 n / + w p j v 2 I L I J z j A + n 6 B 4 N o w v c N l j G 4 1 + 9 F j 5 t R v 3 E b J m d r m X U z K Z x 8 e 4 I H L V b 3 f b F C t S n 2 N N 6 z / q E I Q 3 h 0 4 / Q H p b u n O A O 9 x n x I y 9 2 2 4 + 4 d 0 A f + e T Y + Z D O I t R D Y O w d 9 X g 8 h u T R T 1 m t S j 9 m Y v a e f i C f f I 6 A 8 2 D d p v d W 1 D / z A H C O i Y 3 Y b V u 1 q 1 z 3 6 s b 7 H k y 8 I U q y F T E u s Y b U 0 N K a G m O m W D n S G z k e i Q F R g m U 7 I Y H L R R K R Y x j 3 H C E c x 3 j x L Z 3 8 f I 8 G A + h m f z 6 2 N l + m w J G z I f C T P Q Y S p z P U 5 h Q K P z D p Y G M R P a l m W 1 i A c u 3 K t m 0 3 P f 2 W 1 Z P z k u O Z j c 3 4 L 5 q i u j e w k 6 i Y + M i x P 3 u P / + J 1 x Q + 0 w h I o u q Q t X m b P V 6 L L X z E B v 5 5 T 7 l 4 y K U 2 C 4 8 3 / U E s B A i 0 A F A A C A A g A V 0 l T V 1 B R 7 P 6 n A A A A + A A A A B I A A A A A A A A A A A A A A A A A A A A A A E N v b m Z p Z y 9 Q Y W N r Y W d l L n h t b F B L A Q I t A B Q A A g A I A F d J U 1 d T c j g s m w A A A O E A A A A T A A A A A A A A A A A A A A A A A P M A A A B b Q 2 9 u d G V u d F 9 U e X B l c 1 0 u e G 1 s U E s B A i 0 A F A A C A A g A V 0 l T V 0 i M h 3 O 0 B w A A F S Y A A B M A A A A A A A A A A A A A A A A A 2 w E A A E Z v c m 1 1 b G F z L 1 N l Y 3 R p b 2 4 x L m 1 Q S w U G A A A A A A M A A w D C A A A A 3 A k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E 0 8 A A A A A A A D x T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Q m F 6 Y V p h V X B p d D w v S X R l b V B h d G g + P C 9 J d G V t T G 9 j Y X R p b 2 4 + P F N 0 Y W J s Z U V u d H J p Z X M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Q a X Z v d E 9 i a m V j d E 5 h b W U i I F Z h b H V l P S J z U 0 H F v U V U Q U s h W m F v a 3 J l d G 5 h I H R h Y m x p Y 2 E z I i A v P j x F b n R y e S B U e X B l P S J G a W x s Z W R D b 2 1 w b G V 0 Z V J l c 3 V s d F R v V 2 9 y a 3 N o Z W V 0 I i B W Y W x 1 Z T 0 i b D A i I C 8 + P E V u d H J 5 I F R 5 c G U 9 I k l z U H J p d m F 0 Z S I g V m F s d W U 9 I m w w I i A v P j x F b n R y e S B U e X B l P S J R d W V y e U l E I i B W Y W x 1 Z T 0 i c z k 0 Z D g 0 M j d j L T E w Y 2 U t N G Q 4 Y i 1 h M m M z L T U y N z B k M D c w N 2 R h Y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F R v R G F 0 Y U 1 v Z G V s R W 5 h Y m x l Z C I g V m F s d W U 9 I m w x I i A v P j x F b n R y e S B U e X B l P S J G a W x s R X J y b 3 J D b 2 R l I i B W Y W x 1 Z T 0 i c 1 V u a 2 5 v d 2 4 i I C 8 + P E V u d H J 5 I F R 5 c G U 9 I k Z p b G x D b 2 x 1 b W 5 O Y W 1 l c y I g V m F s d W U 9 I n N b J n F 1 b 3 Q 7 S V p W T 1 I g U 0 l G U k E g S S B O Q V p J V i A x J n F 1 b 3 Q 7 L C Z x d W 9 0 O 1 B S S U h P R E k g Q l J P S i B J I E 5 B W k l W I D E m c X V v d D s s J n F 1 b 3 Q 7 U F J J S E 9 E S S B C U k 9 K I E k g T k F a S V Y g M i Z x d W 9 0 O y w m c X V v d D t Q U k l I T 0 R J I E J S T 0 o g S S B O Q V p J V i A z J n F 1 b 3 Q 7 L C Z x d W 9 0 O 1 B S S U h P R E k g Q l J P S i B J I E 5 B W k l W I D Q m c X V v d D s s J n F 1 b 3 Q 7 R n V u a 2 N p a n N r Y S A g a 2 x h c 2 l m a W t h Y 2 l q Y S A x J n F 1 b 3 Q 7 L C Z x d W 9 0 O 0 Z 1 b m t j a W p z a 2 E g I G t s Y X N p Z m l r Y W N p a m E g M i Z x d W 9 0 O y w m c X V v d D t Q b G F u I H p h I D I w M j I u I E V V U i Z x d W 9 0 O y w m c X V v d D t J e n Z y x a F l b m p l I H p h I D I w M j I u I E V V U i Z x d W 9 0 O y w m c X V v d D t J W l Z P U k 5 J I C A g I C A g I C A g I C B Q b G F u I H p h I D I w M j M u I E V V U i Z x d W 9 0 O y w m c X V v d D t J e n Z y x a F l b m p l I H p h I D I w M j M u I E V V U i Z x d W 9 0 O y w m c X V v d D t Q b G F u I H p h I D I w M j Q u I E V V U i Z x d W 9 0 O y w m c X V v d D t Q c m 9 q Z W t j a W p h I H p h I D I w M j U u I E V V U i Z x d W 9 0 O y w m c X V v d D t Q c m 9 q Z W t j a W p h I H p h I D I w M j Y u I E V V U i Z x d W 9 0 O y w m c X V v d D t J e n Z y x a F l b m p l I D A x L j A x L i 0 z M C 4 w N i 4 y M D I y L i Z x d W 9 0 O y w m c X V v d D t J W l Z P U k 5 J I C 8 g V E V L V c S G S S A g I C A g I C A g I C A g I C A g I C A g I C A g I C A g I C A g I F B s Y W 4 g e m E g M j A y M y 4 m c X V v d D s s J n F 1 b 3 Q 7 S X p 2 c s W h Z W 5 q Z S A w M S 4 w M S 4 t M z A u M D Y u M j A y M y 4 m c X V v d D s s J n F 1 b 3 Q 7 S W 5 k Z W t z J n F 1 b 3 Q 7 L C Z x d W 9 0 O 0 l u Z G V r c z I m c X V v d D s s J n F 1 b 3 Q 7 U 0 1 B T k p F T k p F I C 0 g U F J F U k F T U E 9 E S k V M Q S B U R U t V x I Z J I F B M Q U 4 g M j A y M y 4 g J n F 1 b 3 Q 7 L C Z x d W 9 0 O 1 B P V k X E h k F O S k U g L S B Q U k V S Q V N Q T 0 R K R U x B I F R F S 1 X E h k k g U E x B T i A y M D I z L i Z x d W 9 0 O y w m c X V v d D t V x a B U R U R F I C 0 g U F J F U k F T U E 9 E S k V M Q S B U R U t V x I Z J I F B M Q U 4 g M j A y M y 4 m c X V v d D s s J n F 1 b 3 Q 7 T k V E T 1 N U Q V R O Q S B T U k V E U 1 R W Q S A t I F B S R V J B U 1 B P R E p F T E E g V E V L V c S G S S B Q T E F O I D I w M j M u J n F 1 b 3 Q 7 L C Z x d W 9 0 O 0 5 P V k k g U E x B T i A y M D I z L i A t I F B S R V J B U 1 B P R E p F T E E g V E V L V c S G S S B Q T E F O I D I w M j M u J n F 1 b 3 Q 7 L C Z x d W 9 0 O 1 J B W k R K R U w m c X V v d D s s J n F 1 b 3 Q 7 R 0 x B V k E m c X V v d D s s J n F 1 b 3 Q 7 R 0 x B V k 5 J I F B S T 0 d S Q U 0 m c X V v d D s s J n F 1 b 3 Q 7 U F J P R 1 J B T S Z x d W 9 0 O y w m c X V v d D t Q T 0 R Q U k 9 H U k F N I M W g S U Z S Q S B J I E 5 B W k l W J n F 1 b 3 Q 7 L C Z x d W 9 0 O 0 l a V k 9 S I F N J R l J B I E k g T k F a S V Y g M i Z x d W 9 0 O y w m c X V v d D t L b 2 5 0 b y B C c m 9 q I G k g T m F 6 a X Y g M S Z x d W 9 0 O y w m c X V v d D t L b 2 5 0 b y B C c m 9 q I G k g T m F 6 a X Y g M i Z x d W 9 0 O y w m c X V v d D t L b 2 5 0 b y B C c m 9 q I G k g T m F 6 a X Y g M y Z x d W 9 0 O y w m c X V v d D t L b 2 5 0 b y B C c m 9 q I G k g T m F 6 a X Y g N C Z x d W 9 0 O 1 0 i I C 8 + P E V u d H J 5 I F R 5 c G U 9 I k Z p b G x D b 2 x 1 b W 5 U e X B l c y I g V m F s d W U 9 I n N C Z 1 l H Q m d Z R 0 J n V U Z C U V V G Q l F V R k J R V U Z C U V V G Q l F V R k J n W U d C Z 1 l H Q m d Z R 0 J n P T 0 i I C 8 + P E V u d H J 5 I F R 5 c G U 9 I k Z p b G x P Y m p l Y 3 R U e X B l I i B W Y W x 1 Z T 0 i c 1 B p d m 9 0 V G F i b G U i I C 8 + P E V u d H J 5 I F R 5 c G U 9 I k Z p b G x F c n J v c k N v d W 5 0 I i B W Y W x 1 Z T 0 i b D E i I C 8 + P E V u d H J 5 I F R 5 c G U 9 I k Z p b G x T d G F 0 d X M i I F Z h b H V l P S J z Q 2 9 t c G x l d G U i I C 8 + P E V u d H J 5 I F R 5 c G U 9 I k Z p b G x D b 3 V u d C I g V m F s d W U 9 I m w 5 N C I g L z 4 8 R W 5 0 c n k g V H l w Z T 0 i R m l s b E x h c 3 R V c G R h d G V k I i B W Y W x 1 Z T 0 i Z D I w M j M t M T A t M T l U M D c 6 M D A 6 M D k u N D g 3 N D A 5 N V o i I C 8 + P E V u d H J 5 I F R 5 c G U 9 I l J l b G F 0 a W 9 u c 2 h p c E l u Z m 9 D b 2 5 0 Y W l u Z X I i I F Z h b H V l P S J z e y Z x d W 9 0 O 2 N v b H V t b k N v d W 5 0 J n F 1 b 3 Q 7 O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Y X p h W m F V c G l 0 L 0 Z p b G x l Z C B E b 3 d u M S 5 7 S V p W T 1 I g M S w y f S Z x d W 9 0 O y w m c X V v d D t T Z W N 0 a W 9 u M S 9 C Y X p h W m F V c G l 0 L 0 Z p b G x l Z C B E b 3 d u M S 5 7 U H J p a G 9 k a S A x L D N 9 J n F 1 b 3 Q 7 L C Z x d W 9 0 O 1 N l Y 3 R p b 2 4 x L 0 J h e m F a Y V V w a X Q v R m l s b G V k I E R v d 2 4 x L n t Q c m l o b 2 R p I D I s N H 0 m c X V v d D s s J n F 1 b 3 Q 7 U 2 V j d G l v b j E v Q m F 6 Y V p h V X B p d C 9 G a W x s Z W Q g R G 9 3 b j E u e 1 B y a W h v Z G k g M y w 1 f S Z x d W 9 0 O y w m c X V v d D t T Z W N 0 a W 9 u M S 9 C Y X p h W m F V c G l 0 L 0 Z p b G x l Z C B E b 3 d u M S 5 7 U H J p a G 9 k a S A 0 L D Z 9 J n F 1 b 3 Q 7 L C Z x d W 9 0 O 1 N l Y 3 R p b 2 4 x L 0 J h e m F a Y V V w a X Q v R m l s b G V k I E R v d 2 4 x L n t G d W 5 r Y 2 l q c 2 t h I C B r b G F z a W Z p a 2 F j a W p h I D E s N 3 0 m c X V v d D s s J n F 1 b 3 Q 7 U 2 V j d G l v b j E v Q m F 6 Y V p h V X B p d C 9 G a W x s Z W Q g R G 9 3 b j E u e 0 Z 1 b m t j a W p z a 2 E g I G t s Y X N p Z m l r Y W N p a m E g M i w 4 f S Z x d W 9 0 O y w m c X V v d D t T Z W N 0 a W 9 u M S 9 C Y X p h W m F V c G l 0 L 1 B y b 2 1 p a m V u a m V u Y S B 2 c n N 0 Y S 5 7 U G x h b i B 6 Y S A y M D I y L i B F V V I s N 3 0 m c X V v d D s s J n F 1 b 3 Q 7 U 2 V j d G l v b j E v Q m F 6 Y V p h V X B p d C 9 Q c m 9 t a W p l b m p l b m E g d n J z d G E u e 0 l 6 d n L F o W V u a m U g e m E g M j A y M i 4 g R V V S L D h 9 J n F 1 b 3 Q 7 L C Z x d W 9 0 O 1 N l Y 3 R p b 2 4 x L 0 J h e m F a Y V V w a X Q v U H J v b W l q Z W 5 q Z W 5 h I H Z y c 3 R h L n t J W l Z P U k 5 J I C A g I C A g I C A g I C B Q b G F u I H p h I D I w M j M u I E V V U i w 5 f S Z x d W 9 0 O y w m c X V v d D t T Z W N 0 a W 9 u M S 9 C Y X p h W m F V c G l 0 L 1 B y b 2 1 p a m V u a m V u Y S B 2 c n N 0 Y S 5 7 S X p 2 c s W h Z W 5 q Z S B 6 Y S A y M D I z L i B F V V I s M T B 9 J n F 1 b 3 Q 7 L C Z x d W 9 0 O 1 N l Y 3 R p b 2 4 x L 0 J h e m F a Y V V w a X Q v U H J v b W l q Z W 5 q Z W 5 h I H Z y c 3 R h L n t Q b G F u I H p h I D I w M j Q u I E V V U i w x M X 0 m c X V v d D s s J n F 1 b 3 Q 7 U 2 V j d G l v b j E v Q m F 6 Y V p h V X B p d C 9 Q c m 9 t a W p l b m p l b m E g d n J z d G E u e 1 B y b 2 p l a 2 N p a m E g e m E g M j A y N S 4 g R V V S L D E y f S Z x d W 9 0 O y w m c X V v d D t T Z W N 0 a W 9 u M S 9 C Y X p h W m F V c G l 0 L 1 B y b 2 1 p a m V u a m V u Y S B 2 c n N 0 Y S 5 7 U H J v a m V r Y 2 l q Y S B 6 Y S A y M D I 2 L i B F V V I s M T N 9 J n F 1 b 3 Q 7 L C Z x d W 9 0 O 1 N l Y 3 R p b 2 4 x L 0 J h e m F a Y V V w a X Q v U H J v b W l q Z W 5 q Z W 5 h I H Z y c 3 R h L n t J e n Z y x a F l b m p l I D A x L j A x L i 0 z M C 4 w N i 4 y M D I y L i w x N H 0 m c X V v d D s s J n F 1 b 3 Q 7 U 2 V j d G l v b j E v Q m F 6 Y V p h V X B p d C 9 Q c m 9 t a W p l b m p l b m E g d n J z d G E u e 0 l a V k 9 S T k k g L y B U R U t V x I Z J I C A g I C A g I C A g I C A g I C A g I C A g I C A g I C A g I C A g U G x h b i B 6 Y S A y M D I z L i w x N X 0 m c X V v d D s s J n F 1 b 3 Q 7 U 2 V j d G l v b j E v Q m F 6 Y V p h V X B p d C 9 Q c m 9 t a W p l b m p l b m E g d n J z d G E u e 0 l 6 d n L F o W V u a m U g M D E u M D E u L T M w L j A 2 L j I w M j M u L D E 2 f S Z x d W 9 0 O y w m c X V v d D t T Z W N 0 a W 9 u M S 9 C Y X p h W m F V c G l 0 L 1 B y b 2 1 p a m V u a m V u Y S B 2 c n N 0 Y S 5 7 S W 5 k Z W t z L D E 3 f S Z x d W 9 0 O y w m c X V v d D t T Z W N 0 a W 9 u M S 9 C Y X p h W m F V c G l 0 L 1 B y b 2 1 p a m V u a m V u Y S B 2 c n N 0 Y S 5 7 S W 5 k Z W t z M i w x O H 0 m c X V v d D s s J n F 1 b 3 Q 7 U 2 V j d G l v b j E v Q m F 6 Y V p h V X B p d C 9 Q c m 9 t a W p l b m p l b m E g d n J z d G E y L n t T T U F O S k V O S k U g L S B Q U k V S Q V N Q T 0 R K R U x B I F R F S 1 X E h k k g U E x B T i A y M D I z L i A s M T l 9 J n F 1 b 3 Q 7 L C Z x d W 9 0 O 1 N l Y 3 R p b 2 4 x L 0 J h e m F a Y V V w a X Q v U H J v b W l q Z W 5 q Z W 5 h I H Z y c 3 R h M i 5 7 U E 9 W R c S G Q U 5 K R S A t I F B S R V J B U 1 B P R E p F T E E g V E V L V c S G S S B Q T E F O I D I w M j M u L D I w f S Z x d W 9 0 O y w m c X V v d D t T Z W N 0 a W 9 u M S 9 C Y X p h W m F V c G l 0 L 1 B y b 2 1 p a m V u a m V u Y S B 2 c n N 0 Y T I u e 1 X F o F R F R E U g L S B Q U k V S Q V N Q T 0 R K R U x B I F R F S 1 X E h k k g U E x B T i A y M D I z L i w y M X 0 m c X V v d D s s J n F 1 b 3 Q 7 U 2 V j d G l v b j E v Q m F 6 Y V p h V X B p d C 9 Q c m 9 t a W p l b m p l b m E g d n J z d G E y L n t O R U R P U 1 R B V E 5 B I F N S R U R T V F Z B I C 0 g U F J F U k F T U E 9 E S k V M Q S B U R U t V x I Z J I F B M Q U 4 g M j A y M y 4 s M j J 9 J n F 1 b 3 Q 7 L C Z x d W 9 0 O 1 N l Y 3 R p b 2 4 x L 0 J h e m F a Y V V w a X Q v U H J v b W l q Z W 5 q Z W 5 h I H Z y c 3 R h M i 5 7 T k 9 W S S B Q T E F O I D I w M j M u I C 0 g U F J F U k F T U E 9 E S k V M Q S B U R U t V x I Z J I F B M Q U 4 g M j A y M y 4 s M j N 9 J n F 1 b 3 Q 7 L C Z x d W 9 0 O 1 N l Y 3 R p b 2 4 x L 0 J h e m F a Y V V w a X Q v R m l s b G V k I E R v d 2 4 x L n t S Q V p E S k V M L D I 2 f S Z x d W 9 0 O y w m c X V v d D t T Z W N 0 a W 9 u M S 9 C Y X p h W m F V c G l 0 L 0 Z p b G x l Z C B E b 3 d u M S 5 7 R 0 x B V k E s M j d 9 J n F 1 b 3 Q 7 L C Z x d W 9 0 O 1 N l Y 3 R p b 2 4 x L 0 J h e m F a Y V V w a X Q v R m l s b G V k I E R v d 2 4 x L n t H T E F W T k k g U F J P R 1 J B T S w y O H 0 m c X V v d D s s J n F 1 b 3 Q 7 U 2 V j d G l v b j E v Q m F 6 Y V p h V X B p d C 9 G a W x s Z W Q g R G 9 3 b j E u e 1 B S T 0 d S Q U 0 s M j l 9 J n F 1 b 3 Q 7 L C Z x d W 9 0 O 1 N l Y 3 R p b 2 4 x L 0 J h e m F a Y V V w a X Q v T W V y Z 2 V k I E N v b H V t b n M x L n t Q T 0 R Q U k 9 H U k F N I M W g S U Z S Q S B J I E 5 B W k l W L D M w f S Z x d W 9 0 O y w m c X V v d D t T Z W N 0 a W 9 u M S 9 C Y X p h W m F V c G l 0 L 0 1 l c m d l Z C B D b 2 x 1 b W 5 z L n t J W l Z P U i D F o E l G U k E g S S B O Q V p J V i w z M n 0 m c X V v d D s s J n F 1 b 3 Q 7 U 2 V j d G l v b j E v S 2 9 u U G x h b l p B R E 5 K S S 9 Q c m 9 t a W p l b m p l b m E g d n J z d G E u e 0 t v b n R v I E J y b 2 o g a S B O Y X p p d i w y f S Z x d W 9 0 O y w m c X V v d D t T Z W N 0 a W 9 u M S 9 L b 2 5 Q b G F u W k F E T k p J L 1 B y b 2 1 p a m V u a m V u Y S B 2 c n N 0 Y S 5 7 S 2 9 u d G 8 g Q n J v a i B p I E 5 h e m l 2 L D J 9 J n F 1 b 3 Q 7 L C Z x d W 9 0 O 1 N l Y 3 R p b 2 4 x L 0 t v b l B s Y W 5 a Q U R O S k k v U H J v b W l q Z W 5 q Z W 5 h I H Z y c 3 R h L n t L b 2 5 0 b y B C c m 9 q I G k g T m F 6 a X Y s M n 0 m c X V v d D s s J n F 1 b 3 Q 7 U 2 V j d G l v b j E v S 2 9 u U G x h b l p B R E 5 K S S 9 Q c m 9 t a W p l b m p l b m E g d n J z d G E u e 0 t v b n R v I E J y b 2 o g a S B O Y X p p d i w y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Q m F 6 Y V p h V X B p d C 9 G a W x s Z W Q g R G 9 3 b j E u e 0 l a V k 9 S I D E s M n 0 m c X V v d D s s J n F 1 b 3 Q 7 U 2 V j d G l v b j E v Q m F 6 Y V p h V X B p d C 9 G a W x s Z W Q g R G 9 3 b j E u e 1 B y a W h v Z G k g M S w z f S Z x d W 9 0 O y w m c X V v d D t T Z W N 0 a W 9 u M S 9 C Y X p h W m F V c G l 0 L 0 Z p b G x l Z C B E b 3 d u M S 5 7 U H J p a G 9 k a S A y L D R 9 J n F 1 b 3 Q 7 L C Z x d W 9 0 O 1 N l Y 3 R p b 2 4 x L 0 J h e m F a Y V V w a X Q v R m l s b G V k I E R v d 2 4 x L n t Q c m l o b 2 R p I D M s N X 0 m c X V v d D s s J n F 1 b 3 Q 7 U 2 V j d G l v b j E v Q m F 6 Y V p h V X B p d C 9 G a W x s Z W Q g R G 9 3 b j E u e 1 B y a W h v Z G k g N C w 2 f S Z x d W 9 0 O y w m c X V v d D t T Z W N 0 a W 9 u M S 9 C Y X p h W m F V c G l 0 L 0 Z p b G x l Z C B E b 3 d u M S 5 7 R n V u a 2 N p a n N r Y S A g a 2 x h c 2 l m a W t h Y 2 l q Y S A x L D d 9 J n F 1 b 3 Q 7 L C Z x d W 9 0 O 1 N l Y 3 R p b 2 4 x L 0 J h e m F a Y V V w a X Q v R m l s b G V k I E R v d 2 4 x L n t G d W 5 r Y 2 l q c 2 t h I C B r b G F z a W Z p a 2 F j a W p h I D I s O H 0 m c X V v d D s s J n F 1 b 3 Q 7 U 2 V j d G l v b j E v Q m F 6 Y V p h V X B p d C 9 Q c m 9 t a W p l b m p l b m E g d n J z d G E u e 1 B s Y W 4 g e m E g M j A y M i 4 g R V V S L D d 9 J n F 1 b 3 Q 7 L C Z x d W 9 0 O 1 N l Y 3 R p b 2 4 x L 0 J h e m F a Y V V w a X Q v U H J v b W l q Z W 5 q Z W 5 h I H Z y c 3 R h L n t J e n Z y x a F l b m p l I H p h I D I w M j I u I E V V U i w 4 f S Z x d W 9 0 O y w m c X V v d D t T Z W N 0 a W 9 u M S 9 C Y X p h W m F V c G l 0 L 1 B y b 2 1 p a m V u a m V u Y S B 2 c n N 0 Y S 5 7 S V p W T 1 J O S S A g I C A g I C A g I C A g U G x h b i B 6 Y S A y M D I z L i B F V V I s O X 0 m c X V v d D s s J n F 1 b 3 Q 7 U 2 V j d G l v b j E v Q m F 6 Y V p h V X B p d C 9 Q c m 9 t a W p l b m p l b m E g d n J z d G E u e 0 l 6 d n L F o W V u a m U g e m E g M j A y M y 4 g R V V S L D E w f S Z x d W 9 0 O y w m c X V v d D t T Z W N 0 a W 9 u M S 9 C Y X p h W m F V c G l 0 L 1 B y b 2 1 p a m V u a m V u Y S B 2 c n N 0 Y S 5 7 U G x h b i B 6 Y S A y M D I 0 L i B F V V I s M T F 9 J n F 1 b 3 Q 7 L C Z x d W 9 0 O 1 N l Y 3 R p b 2 4 x L 0 J h e m F a Y V V w a X Q v U H J v b W l q Z W 5 q Z W 5 h I H Z y c 3 R h L n t Q c m 9 q Z W t j a W p h I H p h I D I w M j U u I E V V U i w x M n 0 m c X V v d D s s J n F 1 b 3 Q 7 U 2 V j d G l v b j E v Q m F 6 Y V p h V X B p d C 9 Q c m 9 t a W p l b m p l b m E g d n J z d G E u e 1 B y b 2 p l a 2 N p a m E g e m E g M j A y N i 4 g R V V S L D E z f S Z x d W 9 0 O y w m c X V v d D t T Z W N 0 a W 9 u M S 9 C Y X p h W m F V c G l 0 L 1 B y b 2 1 p a m V u a m V u Y S B 2 c n N 0 Y S 5 7 S X p 2 c s W h Z W 5 q Z S A w M S 4 w M S 4 t M z A u M D Y u M j A y M i 4 s M T R 9 J n F 1 b 3 Q 7 L C Z x d W 9 0 O 1 N l Y 3 R p b 2 4 x L 0 J h e m F a Y V V w a X Q v U H J v b W l q Z W 5 q Z W 5 h I H Z y c 3 R h L n t J W l Z P U k 5 J I C 8 g V E V L V c S G S S A g I C A g I C A g I C A g I C A g I C A g I C A g I C A g I C A g I F B s Y W 4 g e m E g M j A y M y 4 s M T V 9 J n F 1 b 3 Q 7 L C Z x d W 9 0 O 1 N l Y 3 R p b 2 4 x L 0 J h e m F a Y V V w a X Q v U H J v b W l q Z W 5 q Z W 5 h I H Z y c 3 R h L n t J e n Z y x a F l b m p l I D A x L j A x L i 0 z M C 4 w N i 4 y M D I z L i w x N n 0 m c X V v d D s s J n F 1 b 3 Q 7 U 2 V j d G l v b j E v Q m F 6 Y V p h V X B p d C 9 Q c m 9 t a W p l b m p l b m E g d n J z d G E u e 0 l u Z G V r c y w x N 3 0 m c X V v d D s s J n F 1 b 3 Q 7 U 2 V j d G l v b j E v Q m F 6 Y V p h V X B p d C 9 Q c m 9 t a W p l b m p l b m E g d n J z d G E u e 0 l u Z G V r c z I s M T h 9 J n F 1 b 3 Q 7 L C Z x d W 9 0 O 1 N l Y 3 R p b 2 4 x L 0 J h e m F a Y V V w a X Q v U H J v b W l q Z W 5 q Z W 5 h I H Z y c 3 R h M i 5 7 U 0 1 B T k p F T k p F I C 0 g U F J F U k F T U E 9 E S k V M Q S B U R U t V x I Z J I F B M Q U 4 g M j A y M y 4 g L D E 5 f S Z x d W 9 0 O y w m c X V v d D t T Z W N 0 a W 9 u M S 9 C Y X p h W m F V c G l 0 L 1 B y b 2 1 p a m V u a m V u Y S B 2 c n N 0 Y T I u e 1 B P V k X E h k F O S k U g L S B Q U k V S Q V N Q T 0 R K R U x B I F R F S 1 X E h k k g U E x B T i A y M D I z L i w y M H 0 m c X V v d D s s J n F 1 b 3 Q 7 U 2 V j d G l v b j E v Q m F 6 Y V p h V X B p d C 9 Q c m 9 t a W p l b m p l b m E g d n J z d G E y L n t V x a B U R U R F I C 0 g U F J F U k F T U E 9 E S k V M Q S B U R U t V x I Z J I F B M Q U 4 g M j A y M y 4 s M j F 9 J n F 1 b 3 Q 7 L C Z x d W 9 0 O 1 N l Y 3 R p b 2 4 x L 0 J h e m F a Y V V w a X Q v U H J v b W l q Z W 5 q Z W 5 h I H Z y c 3 R h M i 5 7 T k V E T 1 N U Q V R O Q S B T U k V E U 1 R W Q S A t I F B S R V J B U 1 B P R E p F T E E g V E V L V c S G S S B Q T E F O I D I w M j M u L D I y f S Z x d W 9 0 O y w m c X V v d D t T Z W N 0 a W 9 u M S 9 C Y X p h W m F V c G l 0 L 1 B y b 2 1 p a m V u a m V u Y S B 2 c n N 0 Y T I u e 0 5 P V k k g U E x B T i A y M D I z L i A t I F B S R V J B U 1 B P R E p F T E E g V E V L V c S G S S B Q T E F O I D I w M j M u L D I z f S Z x d W 9 0 O y w m c X V v d D t T Z W N 0 a W 9 u M S 9 C Y X p h W m F V c G l 0 L 0 Z p b G x l Z C B E b 3 d u M S 5 7 U k F a R E p F T C w y N n 0 m c X V v d D s s J n F 1 b 3 Q 7 U 2 V j d G l v b j E v Q m F 6 Y V p h V X B p d C 9 G a W x s Z W Q g R G 9 3 b j E u e 0 d M Q V Z B L D I 3 f S Z x d W 9 0 O y w m c X V v d D t T Z W N 0 a W 9 u M S 9 C Y X p h W m F V c G l 0 L 0 Z p b G x l Z C B E b 3 d u M S 5 7 R 0 x B V k 5 J I F B S T 0 d S Q U 0 s M j h 9 J n F 1 b 3 Q 7 L C Z x d W 9 0 O 1 N l Y 3 R p b 2 4 x L 0 J h e m F a Y V V w a X Q v R m l s b G V k I E R v d 2 4 x L n t Q U k 9 H U k F N L D I 5 f S Z x d W 9 0 O y w m c X V v d D t T Z W N 0 a W 9 u M S 9 C Y X p h W m F V c G l 0 L 0 1 l c m d l Z C B D b 2 x 1 b W 5 z M S 5 7 U E 9 E U F J P R 1 J B T S D F o E l G U k E g S S B O Q V p J V i w z M H 0 m c X V v d D s s J n F 1 b 3 Q 7 U 2 V j d G l v b j E v Q m F 6 Y V p h V X B p d C 9 N Z X J n Z W Q g Q 2 9 s d W 1 u c y 5 7 S V p W T 1 I g x a B J R l J B I E k g T k F a S V Y s M z J 9 J n F 1 b 3 Q 7 L C Z x d W 9 0 O 1 N l Y 3 R p b 2 4 x L 0 t v b l B s Y W 5 a Q U R O S k k v U H J v b W l q Z W 5 q Z W 5 h I H Z y c 3 R h L n t L b 2 5 0 b y B C c m 9 q I G k g T m F 6 a X Y s M n 0 m c X V v d D s s J n F 1 b 3 Q 7 U 2 V j d G l v b j E v S 2 9 u U G x h b l p B R E 5 K S S 9 Q c m 9 t a W p l b m p l b m E g d n J z d G E u e 0 t v b n R v I E J y b 2 o g a S B O Y X p p d i w y f S Z x d W 9 0 O y w m c X V v d D t T Z W N 0 a W 9 u M S 9 L b 2 5 Q b G F u W k F E T k p J L 1 B y b 2 1 p a m V u a m V u Y S B 2 c n N 0 Y S 5 7 S 2 9 u d G 8 g Q n J v a i B p I E 5 h e m l 2 L D J 9 J n F 1 b 3 Q 7 L C Z x d W 9 0 O 1 N l Y 3 R p b 2 4 x L 0 t v b l B s Y W 5 a Q U R O S k k v U H J v b W l q Z W 5 q Z W 5 h I H Z y c 3 R h L n t L b 2 5 0 b y B C c m 9 q I G k g T m F 6 a X Y s M n 0 m c X V v d D t d L C Z x d W 9 0 O 1 J l b G F 0 a W 9 u c 2 h p c E l u Z m 8 m c X V v d D s 6 W 1 1 9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S 2 9 u U G x h b l p B R E 5 K S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M Y X N 0 V X B k Y X R l Z C I g V m F s d W U 9 I m Q y M D I z L T A 1 L T I z V D E w O j I z O j A x L j A 0 N T Q x M z Z a I i A v P j x F b n R y e S B U e X B l P S J G a W x s Q 2 9 s d W 1 u V H l w Z X M i I F Z h b H V l P S J z Q X d Z R y I g L z 4 8 R W 5 0 c n k g V H l w Z T 0 i R m l s b E N v b H V t b k 5 h b W V z I i B W Y W x 1 Z T 0 i c 1 s m c X V v d D t S Y c S N d W 4 m c X V v d D s s J n F 1 b 3 Q 7 T m F 6 a X Y g c m H E j X V u Y S Z x d W 9 0 O y w m c X V v d D t L b 2 5 0 b y B C c m 9 q I G k g T m F 6 a X Y m c X V v d D t d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d V B J V E t v b l B s Y W 5 a Q U R O S k k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v b l B s Y W 5 a Q U R O S k k v Q X V 0 b 1 J l b W 9 2 Z W R D b 2 x 1 b W 5 z M S 5 7 U m H E j X V u L D B 9 J n F 1 b 3 Q 7 L C Z x d W 9 0 O 1 N l Y 3 R p b 2 4 x L 0 t v b l B s Y W 5 a Q U R O S k k v Q X V 0 b 1 J l b W 9 2 Z W R D b 2 x 1 b W 5 z M S 5 7 T m F 6 a X Y g c m H E j X V u Y S w x f S Z x d W 9 0 O y w m c X V v d D t T Z W N 0 a W 9 u M S 9 L b 2 5 Q b G F u W k F E T k p J L 0 F 1 d G 9 S Z W 1 v d m V k Q 2 9 s d W 1 u c z E u e 0 t v b n R v I E J y b 2 o g a S B O Y X p p d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L b 2 5 Q b G F u W k F E T k p J L 0 F 1 d G 9 S Z W 1 v d m V k Q 2 9 s d W 1 u c z E u e 1 J h x I 1 1 b i w w f S Z x d W 9 0 O y w m c X V v d D t T Z W N 0 a W 9 u M S 9 L b 2 5 Q b G F u W k F E T k p J L 0 F 1 d G 9 S Z W 1 v d m V k Q 2 9 s d W 1 u c z E u e 0 5 h e m l 2 I H J h x I 1 1 b m E s M X 0 m c X V v d D s s J n F 1 b 3 Q 7 U 2 V j d G l v b j E v S 2 9 u U G x h b l p B R E 5 K S S 9 B d X R v U m V t b 3 Z l Z E N v b H V t b n M x L n t L b 2 5 0 b y B C c m 9 q I G k g T m F 6 a X Y s M n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t v b n R u a V B s Y W 4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v b n R u a V B s Y W 4 v Q X V 0 b 1 J l b W 9 2 Z W R D b 2 x 1 b W 5 z M S 5 7 S 2 9 u d G 8 g Q n J v a i w w f S Z x d W 9 0 O y w m c X V v d D t T Z W N 0 a W 9 u M S 9 L b 2 5 0 b m l Q b G F u L 0 F 1 d G 9 S Z W 1 v d m V k Q 2 9 s d W 1 u c z E u e 0 t v b n R v I E 5 h e m l 2 L D F 9 J n F 1 b 3 Q 7 L C Z x d W 9 0 O 1 N l Y 3 R p b 2 4 x L 0 t v b n R u a V B s Y W 4 v Q X V 0 b 1 J l b W 9 2 Z W R D b 2 x 1 b W 5 z M S 5 7 S 2 9 u d G 8 g Q n J v a i B p I E 5 h e m l 2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t v b n R u a V B s Y W 4 v Q X V 0 b 1 J l b W 9 2 Z W R D b 2 x 1 b W 5 z M S 5 7 S 2 9 u d G 8 g Q n J v a i w w f S Z x d W 9 0 O y w m c X V v d D t T Z W N 0 a W 9 u M S 9 L b 2 5 0 b m l Q b G F u L 0 F 1 d G 9 S Z W 1 v d m V k Q 2 9 s d W 1 u c z E u e 0 t v b n R v I E 5 h e m l 2 L D F 9 J n F 1 b 3 Q 7 L C Z x d W 9 0 O 1 N l Y 3 R p b 2 4 x L 0 t v b n R u a V B s Y W 4 v Q X V 0 b 1 J l b W 9 2 Z W R D b 2 x 1 b W 5 z M S 5 7 S 2 9 u d G 8 g Q n J v a i B p I E 5 h e m l 2 L D J 9 J n F 1 b 3 Q 7 X S w m c X V v d D t S Z W x h d G l v b n N o a X B J b m Z v J n F 1 b 3 Q 7 O l t d f S I g L z 4 8 R W 5 0 c n k g V H l w Z T 0 i R m l s b G V k Q 2 9 t c G x l d G V S Z X N 1 b H R U b 1 d v c m t z a G V l d C I g V m F s d W U 9 I m w w I i A v P j x F b n R y e S B U e X B l P S J G a W x s Q 2 9 s d W 1 u V H l w Z X M i I F Z h b H V l P S J z Q m d Z Q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j b 3 Z l c n l U Y X J n Z X R D b 2 x 1 b W 4 i I F Z h b H V l P S J s M S I g L z 4 8 R W 5 0 c n k g V H l w Z T 0 i U m V j b 3 Z l c n l U Y X J n Z X R T a G V l d C I g V m F s d W U 9 I n N L b 2 5 0 b m l Q b G F u I i A v P j x F b n R y e S B U e X B l P S J S Z W N v d m V y e V R h c m d l d F J v d y I g V m F s d W U 9 I m w x I i A v P j x F b n R y e S B U e X B l P S J S Z X N 1 b H R U e X B l I i B W Y W x 1 Z T 0 i c 0 V 4 Y 2 V w d G l v b i I g L z 4 8 R W 5 0 c n k g V H l w Z T 0 i T m F 2 a W d h d G l v b l N 0 Z X B O Y W 1 l I i B W Y W x 1 Z T 0 i c 0 5 h d m l n Y W N p a m E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Q 2 9 s d W 1 u T m F t Z X M i I F Z h b H V l P S J z W y Z x d W 9 0 O 0 t v b n R v I E J y b 2 o m c X V v d D s s J n F 1 b 3 Q 7 S 2 9 u d G 8 g T m F 6 a X Y m c X V v d D s s J n F 1 b 3 Q 7 S 2 9 u d G 8 g Q n J v a i B p I E 5 h e m l 2 J n F 1 b 3 Q 7 X S I g L z 4 8 R W 5 0 c n k g V H l w Z T 0 i R m l s b E V y c m 9 y Q 2 9 k Z S I g V m F s d W U 9 I n N V b m t u b 3 d u I i A v P j x F b n R y e S B U e X B l P S J G a W x s T G F z d F V w Z G F 0 Z W Q i I F Z h b H V l P S J k M j A y M y 0 w N S 0 x O V Q x M j o x N z o x N C 4 w N D A 1 N z U 2 W i I g L z 4 8 L 1 N 0 Y W J s Z U V u d H J p Z X M + P C 9 J d G V t P j x J d G V t P j x J d G V t T G 9 j Y X R p b 2 4 + P E l 0 Z W 1 U e X B l P k Z v c m 1 1 b G E 8 L 0 l 0 Z W 1 U e X B l P j x J d G V t U G F 0 a D 5 T Z W N 0 a W 9 u M S 9 C Y X p h W m F V c G l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B Z G R l Z C U y M E N v b m R p d G l v b m F s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Q W R k Z W Q l M j B D b 2 5 k a X R p b 2 5 h b C U y M E N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F k Z G V k J T I w Q 2 9 u Z G l 0 a W 9 u Y W w l M j B D b 2 x 1 b W 4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B Z G R l Z C U y M E N v b m R p d G l v b m F s J T I w Q 2 9 s d W 1 u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Q W R k Z W Q l M j B D b 2 5 k a X R p b 2 5 h b C U y M E N v b H V t b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F k Z G V k J T I w Q 2 9 u Z G l 0 a W 9 u Y W w l M j B D b 2 x 1 b W 4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B Z G R l Z C U y M E N v b m R p d G l v b m F s J T I w Q 2 9 s d W 1 u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J b n N l c n R l Z C U y M F R l e H Q l M j B M Z W 5 n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S W 5 z Z X J 0 Z W Q l M j B G a X J z d C U y M E N o Y X J h Y 3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l u c 2 V y d G V k J T I w R m l y c 3 Q l M j B D a G F y Y W N 0 Z X J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S W 5 z Z X J 0 Z W Q l M j B G a X J z d C U y M E N o Y X J h Y 3 R l c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2 5 Q b G F u W k F E T k p J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T W V y Z 2 V k J T I w U X V l c m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1 l c m d l Z C U y M F F 1 Z X J p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1 l c m d l Z C U y M F F 1 Z X J p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F e H B h b m R l Z C U y M E t v b l B s Y W 5 a Q U R O S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R X h w Y W 5 k Z W Q l M j B L b 2 5 Q b G F u W k F E T k p J L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R X h w Y W 5 k Z W Q l M j B L b 2 5 Q b G F u W k F E T k p J L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m F t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R X h w Y W 5 k Z W Q l M j B L b 2 5 Q b G F u W k F E T k p J L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m F t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T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S Z W 5 h b W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2 5 0 b m l Q b G F u L 0 l 6 d m 9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u d G 5 p U G x h b i 9 G a W x 0 c m l y Y W 5 p J T I w c m V j a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b n R u a V B s Y W 4 v U H J v J U M 1 J U E x a X J l b m 8 l M j B q Z S U y M E R h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2 5 0 b m l Q b G F u L 1 V r b G 9 u a m V u a S U y M H N 0 d X B j a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b n R u a V B s Y W 4 v U H J v b W l q Z W 5 q Z W 5 h J T I w d n J z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2 5 0 b m l Q b G F u L 1 N w b 2 p l b m k l M j B z d H V w Y 2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2 5 0 b m l Q b G F u L 1 B y Z W l t Z W 5 v d m F u a S U y M H N 0 d X B j a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b n R u a V B s Y W 4 v R G 9 k Y W 5 v J T I w a m U l M j B w c m l s Y W d v J U M 0 J T k x Z W 5 v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t v b l B s Y W 5 a Q U R O S k k v U H J v b W l q Z W 5 q Z W 5 h J T I w d n J z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B y b 2 1 p a m V u a m V u Y S U y M H Z y c 3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Q c m 9 t a W p l b m p l b m E l M j B 2 c n N 0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l z c H V u a m V u b y U y M H B y Z W 1 h J T I w Z G 9 s a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B y Z W l t Z W 5 v d m F u a S U y M H N 0 d X B j a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H J v b W l q Z W 5 q Z W 5 h J T I w d n J z d G E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W 6 I q q G c g 1 H q K + t 1 p j p F 5 0 A A A A A A g A A A A A A A 2 Y A A M A A A A A Q A A A A y Q B f 9 n 2 k o 6 A b x 0 o 8 t Z x H z A A A A A A E g A A A o A A A A B A A A A B G y f m J f G m t g N D k f W I t R k K L U A A A A N G j w 5 2 B n S 3 j b c x n M i r w 4 x T V k 1 z F q f / w J O i y w I o C P o P h k A Y S Z N 6 6 L K p k N 3 i N K m F 2 Z p a B i g j 6 3 g z Z Q s X i H 2 a v u m V z a L I R 3 D K w k 2 x 4 / U J H c j 6 R F A A A A A v N 6 D 9 S h 1 s 6 M Y s Q v W P 4 3 + C Q M f U 9 < / D a t a M a s h u p > 
</file>

<file path=customXml/item63.xml>��< ? x m l   v e r s i o n = " 1 . 0 "   e n c o d i n g = " U T F - 1 6 " ? > < G e m i n i   x m l n s = " h t t p : / / g e m i n i / p i v o t c u s t o m i z a t i o n / 2 3 1 4 6 7 6 b - e 2 4 0 - 4 0 2 7 - 8 7 1 5 - b 1 8 3 9 2 1 3 9 8 c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4.xml>��< ? x m l   v e r s i o n = " 1 . 0 "   e n c o d i n g = " U T F - 1 6 " ? > < G e m i n i   x m l n s = " h t t p : / / g e m i n i / p i v o t c u s t o m i z a t i o n / c 0 2 a f 5 4 4 - 3 5 b c - 4 2 d 0 - 9 f 4 c - f 2 6 2 8 7 a 3 b 4 c a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5.xml>��< ? x m l   v e r s i o n = " 1 . 0 "   e n c o d i n g = " U T F - 1 6 " ? > < G e m i n i   x m l n s = " h t t p : / / g e m i n i / p i v o t c u s t o m i z a t i o n / c 0 c 0 4 4 c b - 9 e f 6 - 4 7 d 9 - 8 f 5 0 - d 0 5 8 1 b 8 a 4 5 f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6.xml>��< ? x m l   v e r s i o n = " 1 . 0 "   e n c o d i n g = " U T F - 1 6 " ? > < G e m i n i   x m l n s = " h t t p : / / g e m i n i / p i v o t c u s t o m i z a t i o n / e f 0 b 7 7 c 3 - 2 f b d - 4 3 f 1 - 9 f f a - 6 8 1 5 f c a 1 5 4 0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7.xml>��< ? x m l   v e r s i o n = " 1 . 0 "   e n c o d i n g = " U T F - 1 6 " ? > < G e m i n i   x m l n s = " h t t p : / / g e m i n i / p i v o t c u s t o m i z a t i o n / 2 2 d b 6 2 2 a - 6 e 2 8 - 4 c 4 a - a 6 2 9 - 1 b 6 5 b 8 3 b 7 3 1 2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69.xml>��< ? x m l   v e r s i o n = " 1 . 0 "   e n c o d i n g = " U T F - 1 6 " ? > < G e m i n i   x m l n s = " h t t p : / / g e m i n i / p i v o t c u s t o m i z a t i o n / 9 b a 0 a 8 f f - c 8 3 d - 4 8 e e - b a 0 0 - e a 9 0 4 8 3 3 0 f a a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d 0 a f 5 2 c b - f 7 8 6 - 4 0 8 7 - 8 1 e b - 0 3 1 3 d 2 8 b f 6 8 8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0.xml>��< ? x m l   v e r s i o n = " 1 . 0 "   e n c o d i n g = " U T F - 1 6 " ? > < G e m i n i   x m l n s = " h t t p : / / g e m i n i / p i v o t c u s t o m i z a t i o n / a 8 5 f 7 c e 4 - f 5 e 0 - 4 1 e 7 - a e 5 d - 7 0 f b 4 1 0 4 d f 1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1.xml>��< ? x m l   v e r s i o n = " 1 . 0 "   e n c o d i n g = " U T F - 1 6 " ? > < G e m i n i   x m l n s = " h t t p : / / g e m i n i / p i v o t c u s t o m i z a t i o n / 7 2 6 7 7 3 5 f - f b 4 f - 4 f f 1 - a f 6 4 - e 4 c 1 1 a 0 5 7 1 4 c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2.xml>��< ? x m l   v e r s i o n = " 1 . 0 "   e n c o d i n g = " U T F - 1 6 " ? > < G e m i n i   x m l n s = " h t t p : / / g e m i n i / p i v o t c u s t o m i z a t i o n / 9 4 0 1 8 5 8 e - f c a 8 - 4 c f 8 - 9 a 7 1 - 9 9 3 8 7 8 c 2 4 2 5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3.xml>��< ? x m l   v e r s i o n = " 1 . 0 "   e n c o d i n g = " U T F - 1 6 " ? > < G e m i n i   x m l n s = " h t t p : / / g e m i n i / p i v o t c u s t o m i z a t i o n / C l i e n t W i n d o w X M L " > < C u s t o m C o n t e n t > < ! [ C D A T A [ B a z a Z a U p i t _ 0 9 4 d b d 0 b - e f a 6 - 4 3 1 2 - 9 9 f b - f b a 0 1 b 8 3 8 2 2 c ] ] > < / C u s t o m C o n t e n t > < / G e m i n i > 
</file>

<file path=customXml/item74.xml>��< ? x m l   v e r s i o n = " 1 . 0 "   e n c o d i n g = " U T F - 1 6 " ? > < G e m i n i   x m l n s = " h t t p : / / g e m i n i / p i v o t c u s t o m i z a t i o n / T a b l e X M L _ B a z a _ 0 9 c e b b 4 2 - 1 5 f 8 - 4 5 c c - a 3 8 c - e 2 f b f 0 b f f 5 3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 R a u n < / s t r i n g > < / k e y > < v a l u e > < i n t > 9 0 < / i n t > < / v a l u e > < / i t e m > < i t e m > < k e y > < s t r i n g > N a z i v   r a u n a < / s t r i n g > < / k e y > < v a l u e > < i n t > 1 4 2 < / i n t > < / v a l u e > < / i t e m > < i t e m > < k e y > < s t r i n g > P R I H O D I   P O   I Z V O R I M A < / s t r i n g > < / k e y > < v a l u e > < i n t > 2 2 5 < / i n t > < / v a l u e > < / i t e m > < i t e m > < k e y > < s t r i n g > P r i h o d i   1 < / s t r i n g > < / k e y > < v a l u e > < i n t > 1 1 2 < / i n t > < / v a l u e > < / i t e m > < i t e m > < k e y > < s t r i n g > P r i h o d i   2 < / s t r i n g > < / k e y > < v a l u e > < i n t > 1 1 2 < / i n t > < / v a l u e > < / i t e m > < i t e m > < k e y > < s t r i n g > I z v r ae n j e   2 0 2 1 .   S T A R O   E U R < / s t r i n g > < / k e y > < v a l u e > < i n t > 2 5 3 < / i n t > < / v a l u e > < / i t e m > < i t e m > < k e y > < s t r i n g > P l a n   z a                                       2 0 2 2 .   E U R < / s t r i n g > < / k e y > < v a l u e > < i n t > 3 6 1 < / i n t > < / v a l u e > < / i t e m > < i t e m > < k e y > < s t r i n g > P l a n   z a                                                   2 0 2 3 .   E U R < / s t r i n g > < / k e y > < v a l u e > < i n t > 2 7 7 < / i n t > < / v a l u e > < / i t e m > < i t e m > < k e y > < s t r i n g > P r o j e k c i j a   z a   2 0 2 4 .   E U R < / s t r i n g > < / k e y > < v a l u e > < i n t > 2 2 4 < / i n t > < / v a l u e > < / i t e m > < i t e m > < k e y > < s t r i n g > P r o j e k c i j a   z a   2 0 2 5 .   E U R < / s t r i n g > < / k e y > < v a l u e > < i n t > 2 2 4 < / i n t > < / v a l u e > < / i t e m > < i t e m > < k e y > < s t r i n g > R a z d j e l < / s t r i n g > < / k e y > < v a l u e > < i n t > 9 8 < / i n t > < / v a l u e > < / i t e m > < i t e m > < k e y > < s t r i n g > G L A V A < / s t r i n g > < / k e y > < v a l u e > < i n t > 9 4 < / i n t > < / v a l u e > < / i t e m > < i t e m > < k e y > < s t r i n g > P R O G R A M < / s t r i n g > < / k e y > < v a l u e > < i n t > 1 2 5 < / i n t > < / v a l u e > < / i t e m > < i t e m > < k e y > < s t r i n g > P O D P R O G R A M < / s t r i n g > < / k e y > < v a l u e > < i n t > 1 6 0 < / i n t > < / v a l u e > < / i t e m > < i t e m > < k e y > < s t r i n g > A K T I V N O S T < / s t r i n g > < / k e y > < v a l u e > < i n t > 1 3 3 < / i n t > < / v a l u e > < / i t e m > < i t e m > < k e y > < s t r i n g > I Z V O R < / s t r i n g > < / k e y > < v a l u e > < i n t > 9 2 < / i n t > < / v a l u e > < / i t e m > < i t e m > < k e y > < s t r i n g > K o n t o   B r o j   i   N a z i v   1 < / s t r i n g > < / k e y > < v a l u e > < i n t > 1 9 3 < / i n t > < / v a l u e > < / i t e m > < i t e m > < k e y > < s t r i n g > K o n t o   B r o j   i   N a z i v   2 < / s t r i n g > < / k e y > < v a l u e > < i n t > 1 9 3 < / i n t > < / v a l u e > < / i t e m > < i t e m > < k e y > < s t r i n g > K o n t o   B r o j   i   N a z i v   3 < / s t r i n g > < / k e y > < v a l u e > < i n t > 1 9 3 < / i n t > < / v a l u e > < / i t e m > < i t e m > < k e y > < s t r i n g > K o n t o   B r o j   i   N a z i v   4 < / s t r i n g > < / k e y > < v a l u e > < i n t > 1 9 3 < / i n t > < / v a l u e > < / i t e m > < / C o l u m n W i d t h s > < C o l u m n D i s p l a y I n d e x > < i t e m > < k e y > < s t r i n g > R a u n < / s t r i n g > < / k e y > < v a l u e > < i n t > 0 < / i n t > < / v a l u e > < / i t e m > < i t e m > < k e y > < s t r i n g > N a z i v   r a u n a < / s t r i n g > < / k e y > < v a l u e > < i n t > 1 < / i n t > < / v a l u e > < / i t e m > < i t e m > < k e y > < s t r i n g > P R I H O D I   P O   I Z V O R I M A < / s t r i n g > < / k e y > < v a l u e > < i n t > 2 < / i n t > < / v a l u e > < / i t e m > < i t e m > < k e y > < s t r i n g > P r i h o d i   1 < / s t r i n g > < / k e y > < v a l u e > < i n t > 3 < / i n t > < / v a l u e > < / i t e m > < i t e m > < k e y > < s t r i n g > P r i h o d i   2 < / s t r i n g > < / k e y > < v a l u e > < i n t > 4 < / i n t > < / v a l u e > < / i t e m > < i t e m > < k e y > < s t r i n g > I z v r ae n j e   2 0 2 1 .   S T A R O   E U R < / s t r i n g > < / k e y > < v a l u e > < i n t > 5 < / i n t > < / v a l u e > < / i t e m > < i t e m > < k e y > < s t r i n g > P l a n   z a                                       2 0 2 2 .   E U R < / s t r i n g > < / k e y > < v a l u e > < i n t > 6 < / i n t > < / v a l u e > < / i t e m > < i t e m > < k e y > < s t r i n g > P l a n   z a                                                   2 0 2 3 .   E U R < / s t r i n g > < / k e y > < v a l u e > < i n t > 7 < / i n t > < / v a l u e > < / i t e m > < i t e m > < k e y > < s t r i n g > P r o j e k c i j a   z a   2 0 2 4 .   E U R < / s t r i n g > < / k e y > < v a l u e > < i n t > 8 < / i n t > < / v a l u e > < / i t e m > < i t e m > < k e y > < s t r i n g > P r o j e k c i j a   z a   2 0 2 5 .   E U R < / s t r i n g > < / k e y > < v a l u e > < i n t > 9 < / i n t > < / v a l u e > < / i t e m > < i t e m > < k e y > < s t r i n g > R a z d j e l < / s t r i n g > < / k e y > < v a l u e > < i n t > 1 0 < / i n t > < / v a l u e > < / i t e m > < i t e m > < k e y > < s t r i n g > G L A V A < / s t r i n g > < / k e y > < v a l u e > < i n t > 1 1 < / i n t > < / v a l u e > < / i t e m > < i t e m > < k e y > < s t r i n g > P R O G R A M < / s t r i n g > < / k e y > < v a l u e > < i n t > 1 2 < / i n t > < / v a l u e > < / i t e m > < i t e m > < k e y > < s t r i n g > P O D P R O G R A M < / s t r i n g > < / k e y > < v a l u e > < i n t > 1 3 < / i n t > < / v a l u e > < / i t e m > < i t e m > < k e y > < s t r i n g > A K T I V N O S T < / s t r i n g > < / k e y > < v a l u e > < i n t > 1 4 < / i n t > < / v a l u e > < / i t e m > < i t e m > < k e y > < s t r i n g > I Z V O R < / s t r i n g > < / k e y > < v a l u e > < i n t > 1 5 < / i n t > < / v a l u e > < / i t e m > < i t e m > < k e y > < s t r i n g > K o n t o   B r o j   i   N a z i v   1 < / s t r i n g > < / k e y > < v a l u e > < i n t > 1 6 < / i n t > < / v a l u e > < / i t e m > < i t e m > < k e y > < s t r i n g > K o n t o   B r o j   i   N a z i v   2 < / s t r i n g > < / k e y > < v a l u e > < i n t > 1 7 < / i n t > < / v a l u e > < / i t e m > < i t e m > < k e y > < s t r i n g > K o n t o   B r o j   i   N a z i v   3 < / s t r i n g > < / k e y > < v a l u e > < i n t > 1 8 < / i n t > < / v a l u e > < / i t e m > < i t e m > < k e y > < s t r i n g > K o n t o   B r o j   i   N a z i v   4 < / s t r i n g > < / k e y > < v a l u e > < i n t > 1 9 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5.xml>��< ? x m l   v e r s i o n = " 1 . 0 "   e n c o d i n g = " U T F - 1 6 " ? > < G e m i n i   x m l n s = " h t t p : / / g e m i n i / p i v o t c u s t o m i z a t i o n / b 3 3 8 8 5 d 9 - b b a d - 4 8 1 6 - 9 f c d - 5 5 6 d b 5 4 2 7 5 a 0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6.xml>��< ? x m l   v e r s i o n = " 1 . 0 "   e n c o d i n g = " U T F - 1 6 " ? > < G e m i n i   x m l n s = " h t t p : / / g e m i n i / p i v o t c u s t o m i z a t i o n / 8 f a b 9 8 7 b - 3 3 c e - 4 f 2 3 - 8 7 5 e - c 4 f 7 8 7 6 7 0 5 2 8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7.xml>��< ? x m l   v e r s i o n = " 1 . 0 "   e n c o d i n g = " U T F - 1 6 " ? > < G e m i n i   x m l n s = " h t t p : / / g e m i n i / p i v o t c u s t o m i z a t i o n / a 6 5 1 e d 2 8 - c 2 4 2 - 4 e 6 7 - a f 5 3 - 8 8 9 0 d 1 e 4 3 3 8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8.xml>��< ? x m l   v e r s i o n = " 1 . 0 "   e n c o d i n g = " U T F - 1 6 " ? > < G e m i n i   x m l n s = " h t t p : / / g e m i n i / p i v o t c u s t o m i z a t i o n / c 2 a 2 6 b 4 c - 7 e b 2 - 4 3 8 b - 9 3 8 a - 5 6 d f 0 4 9 5 3 4 5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9.xml>��< ? x m l   v e r s i o n = " 1 . 0 "   e n c o d i n g = " U T F - 1 6 " ? > < G e m i n i   x m l n s = " h t t p : / / g e m i n i / p i v o t c u s t o m i z a t i o n / e d b 2 e 7 c 0 - 0 4 6 3 - 4 1 5 6 - 9 a 2 1 - f 0 5 2 c 6 5 e 9 a b 4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3 7 c b c c b 3 - 9 c c 3 - 4 3 c b - a 4 8 a - 2 3 7 0 4 4 e 6 7 a 4 4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0.xml>��< ? x m l   v e r s i o n = " 1 . 0 "   e n c o d i n g = " U T F - 1 6 " ? > < G e m i n i   x m l n s = " h t t p : / / g e m i n i / p i v o t c u s t o m i z a t i o n / 7 2 e c 9 3 8 f - f f 7 a - 4 d e 7 - 8 e d f - 0 c 2 3 2 e e 2 8 1 a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1.xml>��< ? x m l   v e r s i o n = " 1 . 0 "   e n c o d i n g = " U T F - 1 6 " ? > < G e m i n i   x m l n s = " h t t p : / / g e m i n i / p i v o t c u s t o m i z a t i o n / d 5 c 0 d d 7 a - 7 3 4 b - 4 d 9 7 - a a 6 9 - f 6 b f 5 f 7 7 f e d 7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2.xml>��< ? x m l   v e r s i o n = " 1 . 0 "   e n c o d i n g = " U T F - 1 6 " ? > < G e m i n i   x m l n s = " h t t p : / / g e m i n i / p i v o t c u s t o m i z a t i o n / 6 f b 0 7 e c 2 - 9 d 6 0 - 4 1 0 9 - 8 c 1 7 - e f f 6 2 f e b 9 f 1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3.xml>��< ? x m l   v e r s i o n = " 1 . 0 "   e n c o d i n g = " U T F - 1 6 " ? > < G e m i n i   x m l n s = " h t t p : / / g e m i n i / p i v o t c u s t o m i z a t i o n / 3 5 2 c 8 1 a 0 - 5 b 5 9 - 4 4 e 6 - 9 b f f - 7 d 9 6 f f a b 6 6 4 7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4.xml>��< ? x m l   v e r s i o n = " 1 . 0 "   e n c o d i n g = " U T F - 1 6 " ? > < G e m i n i   x m l n s = " h t t p : / / g e m i n i / p i v o t c u s t o m i z a t i o n / c 5 f 8 e 6 c 0 - 0 b b 5 - 4 2 a f - a 6 f 3 - 3 c c d 3 e f c f 8 5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5.xml>��< ? x m l   v e r s i o n = " 1 . 0 "   e n c o d i n g = " U T F - 1 6 " ? > < G e m i n i   x m l n s = " h t t p : / / g e m i n i / p i v o t c u s t o m i z a t i o n / 0 c 4 c b b 5 c - 7 d 4 8 - 4 9 5 c - b 5 c c - b 3 7 8 3 0 5 9 e 0 3 5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6.xml>��< ? x m l   v e r s i o n = " 1 . 0 "   e n c o d i n g = " U T F - 1 6 " ? > < G e m i n i   x m l n s = " h t t p : / / g e m i n i / p i v o t c u s t o m i z a t i o n / b 7 b 6 6 9 3 d - 7 0 e 1 - 4 c a 5 - 8 c 2 6 - 6 7 0 b d 9 e f 3 e 7 4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 P l a n   z a   2 0 2 3   E U R   F I L T E R < / M e a s u r e N a m e > < D i s p l a y N a m e > P l a n   z a   2 0 2 3 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7.xml>��< ? x m l   v e r s i o n = " 1 . 0 "   e n c o d i n g = " U T F - 1 6 " ? > < G e m i n i   x m l n s = " h t t p : / / g e m i n i / p i v o t c u s t o m i z a t i o n / c 4 1 a c a 9 5 - f 1 1 d - 4 8 8 9 - a 1 4 c - 8 c 0 d 7 d 7 8 9 b 4 6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8.xml>��< ? x m l   v e r s i o n = " 1 . 0 "   e n c o d i n g = " U T F - 1 6 " ? > < G e m i n i   x m l n s = " h t t p : / / g e m i n i / p i v o t c u s t o m i z a t i o n / a 2 d e 9 b 9 5 - f 7 5 f - 4 d 2 a - a d e 7 - d e d 1 4 8 4 2 2 9 8 f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9.xml>��< ? x m l   v e r s i o n = " 1 . 0 "   e n c o d i n g = " U T F - 1 6 " ? > < G e m i n i   x m l n s = " h t t p : / / g e m i n i / p i v o t c u s t o m i z a t i o n / d 1 2 9 4 2 4 6 - b a 0 6 - 4 4 6 9 - b 6 0 3 - b 2 b 8 6 1 c a 5 a c 0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K o n t n i P l a n D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 i : t y p e = " S a n d b o x E d i t o r M e a s u r e G r i d K e y " & g t ; & l t ; T a b l e N a m e & g t ; K o n t n i P l a n D & l t ; / T a b l e N a m e & g t ; & l t ; / K e y & g t ; & l t ; M a i n t a i n e r 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 r e a d o n l y & l t ; / K e y & g t ; & l t ; / D i a g r a m O b j e c t K e y & g t ; & l t ; D i a g r a m O b j e c t K e y & g t ; & l t ; K e y & g t ; C o l u m n s \ R a u n & l t ; / K e y & g t ; & l t ; / D i a g r a m O b j e c t K e y & g t ; & l t ; D i a g r a m O b j e c t K e y & g t ; & l t ; K e y & g t ; C o l u m n s \ N a z i v   r a u n a & l t ; / K e y & g t ; & l t ; / D i a g r a m O b j e c t K e y & g t ; & l t ; D i a g r a m O b j e c t K e y & g t ; & l t ; K e y & g t ; C o l u m n s \ K o n t o   B r o j   i   N a z i v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u n & l t ; / K e y & g t ; & l t ; / a : K e y & g t ; & l t ; a : V a l u e 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i v   r a u n a & l t ; / K e y & g t ; & l t ; / a : K e y & g t ; & l t ; a : V a l u e 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F I N I Z V K O N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 i : t y p e = " S a n d b o x E d i t o r M e a s u r e G r i d K e y " & g t ; & l t ; T a b l e N a m e & g t ; F I N I Z V K O N & l t ; / T a b l e N a m e & g t ; & l t ; / K e y & g t ; & l t ; M a i n t a i n e r 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 r e a d o n l y & l t ; / K e y & g t ; & l t ; / D i a g r a m O b j e c t K e y & g t ; & l t ; D i a g r a m O b j e c t K e y & g t ; & l t ; K e y & g t ; M e a s u r e s \ P l a n   2 0 2 2   E U R & l t ; / K e y & g t ; & l t ; / D i a g r a m O b j e c t K e y & g t ; & l t ; D i a g r a m O b j e c t K e y & g t ; & l t ; K e y & g t ; M e a s u r e s \ P l a n   2 0 2 2   E U R \ T a g I n f o \ F o r m u l a & l t ; / K e y & g t ; & l t ; / D i a g r a m O b j e c t K e y & g t ; & l t ; D i a g r a m O b j e c t K e y & g t ; & l t ; K e y & g t ; M e a s u r e s \ P l a n   2 0 2 2   E U R \ T a g I n f o \ V a l u e & l t ; / K e y & g t ; & l t ; / D i a g r a m O b j e c t K e y & g t ; & l t ; D i a g r a m O b j e c t K e y & g t ; & l t ; K e y & g t ; M e a s u r e s \ P l a n   2 0 2 3   E U R & l t ; / K e y & g t ; & l t ; / D i a g r a m O b j e c t K e y & g t ; & l t ; D i a g r a m O b j e c t K e y & g t ; & l t ; K e y & g t ; M e a s u r e s \ P l a n   2 0 2 3   E U R \ T a g I n f o \ F o r m u l a & l t ; / K e y & g t ; & l t ; / D i a g r a m O b j e c t K e y & g t ; & l t ; D i a g r a m O b j e c t K e y & g t ; & l t ; K e y & g t ; M e a s u r e s \ P l a n   2 0 2 3   E U R \ T a g I n f o \ V a l u e & l t ; / K e y & g t ; & l t ; / D i a g r a m O b j e c t K e y & g t ; & l t ; D i a g r a m O b j e c t K e y & g t ; & l t ; K e y & g t ; C o l u m n s \ R a u n & l t ; / K e y & g t ; & l t ; / D i a g r a m O b j e c t K e y & g t ; & l t ; D i a g r a m O b j e c t K e y & g t ; & l t ; K e y & g t ; C o l u m n s \ N a z i v   r a u n a & l t ; / K e y & g t ; & l t ; / D i a g r a m O b j e c t K e y & g t ; & l t ; D i a g r a m O b j e c t K e y & g t ; & l t ; K e y & g t ; C o l u m n s \ P R I H O D I   P O   I Z V O R I M A & l t ; / K e y & g t ; & l t ; / D i a g r a m O b j e c t K e y & g t ; & l t ; D i a g r a m O b j e c t K e y & g t ; & l t ; K e y & g t ; C o l u m n s \ P r i h o d i   1 & l t ; / K e y & g t ; & l t ; / D i a g r a m O b j e c t K e y & g t ; & l t ; D i a g r a m O b j e c t K e y & g t ; & l t ; K e y & g t ; C o l u m n s \ P r i h o d i   2 & l t ; / K e y & g t ; & l t ; / D i a g r a m O b j e c t K e y & g t ; & l t ; D i a g r a m O b j e c t K e y & g t ; & l t ; K e y & g t ; C o l u m n s \ I z v r ae n j e   2 0 2 1 .   S T A R O   E U R & l t ; / K e y & g t ; & l t ; / D i a g r a m O b j e c t K e y & g t ; & l t ; D i a g r a m O b j e c t K e y & g t ; & l t ; K e y & g t ; C o l u m n s \ P l a n   z a                                       2 0 2 2 .   E U R & l t ; / K e y & g t ; & l t ; / D i a g r a m O b j e c t K e y & g t ; & l t ; D i a g r a m O b j e c t K e y & g t ; & l t ; K e y & g t ; C o l u m n s \ P l a n   z a                                                   2 0 2 3 .   E U R & l t ; / K e y & g t ; & l t ; / D i a g r a m O b j e c t K e y & g t ; & l t ; D i a g r a m O b j e c t K e y & g t ; & l t ; K e y & g t ; C o l u m n s \ P r o j e k c i j a   z a   2 0 2 4 .   E U R & l t ; / K e y & g t ; & l t ; / D i a g r a m O b j e c t K e y & g t ; & l t ; D i a g r a m O b j e c t K e y & g t ; & l t ; K e y & g t ; C o l u m n s \ P r o j e k c i j a   z a   2 0 2 5 .   E U R & l t ; / K e y & g t ; & l t ; / D i a g r a m O b j e c t K e y & g t ; & l t ; D i a g r a m O b j e c t K e y & g t ; & l t ; K e y & g t ; C o l u m n s \ R a z d j e l & l t ; / K e y & g t ; & l t ; / D i a g r a m O b j e c t K e y & g t ; & l t ; D i a g r a m O b j e c t K e y & g t ; & l t ; K e y & g t ; C o l u m n s \ G L A V A & l t ; / K e y & g t ; & l t ; / D i a g r a m O b j e c t K e y & g t ; & l t ; D i a g r a m O b j e c t K e y & g t ; & l t ; K e y & g t ; C o l u m n s \ P R O G R A M & l t ; / K e y & g t ; & l t ; / D i a g r a m O b j e c t K e y & g t ; & l t ; D i a g r a m O b j e c t K e y & g t ; & l t ; K e y & g t ; C o l u m n s \ P O D P R O G R A M & l t ; / K e y & g t ; & l t ; / D i a g r a m O b j e c t K e y & g t ; & l t ; D i a g r a m O b j e c t K e y & g t ; & l t ; K e y & g t ; C o l u m n s \ A K T I V N O S T & l t ; / K e y & g t ; & l t ; / D i a g r a m O b j e c t K e y & g t ; & l t ; D i a g r a m O b j e c t K e y & g t ; & l t ; K e y & g t ; C o l u m n s \ I Z V O R & l t ; / K e y & g t ; & l t ; / D i a g r a m O b j e c t K e y & g t ; & l t ; D i a g r a m O b j e c t K e y & g t ; & l t ; K e y & g t ; C o l u m n s \ K o n t o   B r o j   i   N a z i v   1 & l t ; / K e y & g t ; & l t ; / D i a g r a m O b j e c t K e y & g t ; & l t ; D i a g r a m O b j e c t K e y & g t ; & l t ; K e y & g t ; C o l u m n s \ K o n t o   B r o j   i   N a z i v   2 & l t ; / K e y & g t ; & l t ; / D i a g r a m O b j e c t K e y & g t ; & l t ; D i a g r a m O b j e c t K e y & g t ; & l t ; K e y & g t ; C o l u m n s \ K o n t o   B r o j   i   N a z i v   3 & l t ; / K e y & g t ; & l t ; / D i a g r a m O b j e c t K e y & g t ; & l t ; D i a g r a m O b j e c t K e y & g t ; & l t ; K e y & g t ; C o l u m n s \ K o n t o   B r o j   i   N a z i v   4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6 & l t ; / F o c u s C o l u m n & g t ; & l t ; F o c u s R o w & g t ; 3 & l t ; / F o c u s R o w & g t ; & l t ; S e l e c t i o n E n d C o l u m n & g t ; 6 & l t ; / S e l e c t i o n E n d C o l u m n & g t ; & l t ; S e l e c t i o n E n d R o w & g t ; 3 & l t ; / S e l e c t i o n E n d R o w & g t ; & l t ; S e l e c t i o n S t a r t C o l u m n & g t ; 6 & l t ; / S e l e c t i o n S t a r t C o l u m n & g t ; & l t ; S e l e c t i o n S t a r t R o w & g t ; 3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 2 0 2 2   E U R & l t ; / K e y & g t ; & l t ; / a : K e y & g t ; & l t ; a : V a l u e 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 2 0 2 2   E U R \ T a g I n f o \ V a l u e & l t ; / K e y & g t ; & l t ; / a : K e y & g t ; & l t ; a : V a l u e 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 2 0 2 3   E U R & l t ; / K e y & g t ; & l t ; / a : K e y & g t ; & l t ; a : V a l u e 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 2 0 2 3   E U R \ T a g I n f o \ V a l u e & l t ; / K e y & g t ; & l t ; / a : K e y & g t ; & l t ; a : V a l u e 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u n & l t ; / K e y & g t ; & l t ; / a : K e y & g t ; & l t ; a : V a l u e 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i v   r a u n a & l t ; / K e y & g t ; & l t ; / a : K e y & g t ; & l t ; a : V a l u e 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 P O   I Z V O R I M A & l t ; / K e y & g t ; & l t ; / a : K e y & g t ; & l t ; a : V a l u e 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 1 & l t ; / K e y & g t ; & l t ; / a : K e y & g t ; & l t ; a : V a l u e 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 2 & l t ; / K e y & g t ; & l t ; / a : K e y & g t ; & l t ; a : V a l u e 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 2 0 2 1 .   S T A R O   E U R & l t ; / K e y & g t ; & l t ; / a : K e y & g t ; & l t ; a : V a l u e 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                                    2 0 2 2 .   E U R & l t ; / K e y & g t ; & l t ; / a : K e y & g t ; & l t ; a : V a l u e 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                                                2 0 2 3 .   E U R & l t ; / K e y & g t ; & l t ; / a : K e y & g t ; & l t ; a : V a l u e 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 2 0 2 4 .   E U R & l t ; / K e y & g t ; & l t ; / a : K e y & g t ; & l t ; a : V a l u e 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 2 0 2 5 .   E U R & l t ; / K e y & g t ; & l t ; / a : K e y & g t ; & l t ; a : V a l u e 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z d j e l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A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D P R O G R A M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K T I V N O S T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 1 & l t ; / K e y & g t ; & l t ; / a : K e y & g t ; & l t ; a : V a l u e 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 3 & l t ; / K e y & g t ; & l t ; / a : K e y & g t ; & l t ; a : V a l u e 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 4 & l t ; / K e y & g t ; & l t ; / a : K e y & g t ; & l t ; a : V a l u e 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B a z a Z a U p i t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 i : t y p e = " S a n d b o x E d i t o r M e a s u r e G r i d K e y " & g t ; & l t ; T a b l e N a m e & g t ; B a z a Z a U p i t & l t ; / T a b l e N a m e & g t ; & l t ; / K e y & g t ; & l t ; M a i n t a i n e r 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 r e a d o n l y & l t ; / K e y & g t ; & l t ; / D i a g r a m O b j e c t K e y & g t ; & l t ; D i a g r a m O b j e c t K e y & g t ; & l t ; K e y & g t ; M e a s u r e s \ P r o j e k c i j a   z a   2 0 2 4   E U R & l t ; / K e y & g t ; & l t ; / D i a g r a m O b j e c t K e y & g t ; & l t ; D i a g r a m O b j e c t K e y & g t ; & l t ; K e y & g t ; M e a s u r e s \ P r o j e k c i j a   z a   2 0 2 4   E U R \ T a g I n f o \ F o r m u l a & l t ; / K e y & g t ; & l t ; / D i a g r a m O b j e c t K e y & g t ; & l t ; D i a g r a m O b j e c t K e y & g t ; & l t ; K e y & g t ; M e a s u r e s \ P r o j e k c i j a   z a   2 0 2 4   E U R \ T a g I n f o \ V r i j e d n o s t & l t ; / K e y & g t ; & l t ; / D i a g r a m O b j e c t K e y & g t ; & l t ; D i a g r a m O b j e c t K e y & g t ; & l t ; K e y & g t ; M e a s u r e s \ P r o j e k c i j a   z a   2 0 2 5   E U R & l t ; / K e y & g t ; & l t ; / D i a g r a m O b j e c t K e y & g t ; & l t ; D i a g r a m O b j e c t K e y & g t ; & l t ; K e y & g t ; M e a s u r e s \ P r o j e k c i j a   z a   2 0 2 5   E U R \ T a g I n f o \ F o r m u l a & l t ; / K e y & g t ; & l t ; / D i a g r a m O b j e c t K e y & g t ; & l t ; D i a g r a m O b j e c t K e y & g t ; & l t ; K e y & g t ; M e a s u r e s \ P r o j e k c i j a   z a   2 0 2 5   E U R \ T a g I n f o \ V r i j e d n o s t & l t ; / K e y & g t ; & l t ; / D i a g r a m O b j e c t K e y & g t ; & l t ; D i a g r a m O b j e c t K e y & g t ; & l t ; K e y & g t ; M e a s u r e s \ P r o j e k c i j a   z a   2 0 2 4   H R K & l t ; / K e y & g t ; & l t ; / D i a g r a m O b j e c t K e y & g t ; & l t ; D i a g r a m O b j e c t K e y & g t ; & l t ; K e y & g t ; M e a s u r e s \ P r o j e k c i j a   z a   2 0 2 4   H R K \ T a g I n f o \ F o r m u l a & l t ; / K e y & g t ; & l t ; / D i a g r a m O b j e c t K e y & g t ; & l t ; D i a g r a m O b j e c t K e y & g t ; & l t ; K e y & g t ; M e a s u r e s \ P r o j e k c i j a   z a   2 0 2 4   H R K \ T a g I n f o \ V r i j e d n o s t & l t ; / K e y & g t ; & l t ; / D i a g r a m O b j e c t K e y & g t ; & l t ; D i a g r a m O b j e c t K e y & g t ; & l t ; K e y & g t ; M e a s u r e s \ P l a n   z a   2 0 2 4   E U R & l t ; / K e y & g t ; & l t ; / D i a g r a m O b j e c t K e y & g t ; & l t ; D i a g r a m O b j e c t K e y & g t ; & l t ; K e y & g t ; M e a s u r e s \ P l a n   z a   2 0 2 4   E U R \ T a g I n f o \ F o r m u l a & l t ; / K e y & g t ; & l t ; / D i a g r a m O b j e c t K e y & g t ; & l t ; D i a g r a m O b j e c t K e y & g t ; & l t ; K e y & g t ; M e a s u r e s \ P l a n   z a   2 0 2 4   E U R \ T a g I n f o \ V r i j e d n o s t & l t ; / K e y & g t ; & l t ; / D i a g r a m O b j e c t K e y & g t ; & l t ; D i a g r a m O b j e c t K e y & g t ; & l t ; K e y & g t ; M e a s u r e s \ P r o j e k c i j a   z a   2 0 2 6   E U R & l t ; / K e y & g t ; & l t ; / D i a g r a m O b j e c t K e y & g t ; & l t ; D i a g r a m O b j e c t K e y & g t ; & l t ; K e y & g t ; M e a s u r e s \ P r o j e k c i j a   z a   2 0 2 6   E U R \ T a g I n f o \ F o r m u l a & l t ; / K e y & g t ; & l t ; / D i a g r a m O b j e c t K e y & g t ; & l t ; D i a g r a m O b j e c t K e y & g t ; & l t ; K e y & g t ; M e a s u r e s \ P r o j e k c i j a   z a   2 0 2 6   E U R \ T a g I n f o \ V r i j e d n o s t & l t ; / K e y & g t ; & l t ; / D i a g r a m O b j e c t K e y & g t ; & l t ; D i a g r a m O b j e c t K e y & g t ; & l t ; K e y & g t ; M e a s u r e s \ P l a n   z a   2 0 2 4   E U R   9 2 1 1   P r i j .   s r e d .   i z   P r e t h . & l t ; / K e y & g t ; & l t ; / D i a g r a m O b j e c t K e y & g t ; & l t ; D i a g r a m O b j e c t K e y & g t ; & l t ; K e y & g t ; M e a s u r e s \ P l a n   z a   2 0 2 4   E U R   9 2 1 1   P r i j .   s r e d .   i z   P r e t h . \ T a g I n f o \ F o r m u l a & l t ; / K e y & g t ; & l t ; / D i a g r a m O b j e c t K e y & g t ; & l t ; D i a g r a m O b j e c t K e y & g t ; & l t ; K e y & g t ; M e a s u r e s \ P l a n   z a   2 0 2 4   E U R   9 2 1 1   P r i j .   s r e d .   i z   P r e t h . \ T a g I n f o \ V r i j e d n o s t & l t ; / K e y & g t ; & l t ; / D i a g r a m O b j e c t K e y & g t ; & l t ; D i a g r a m O b j e c t K e y & g t ; & l t ; K e y & g t ; M e a s u r e s \ P l a n   z a   2 0 2 4   E U R   9 2 1 2   P r i j .   s r e d .   u   S l j e d .   g o d . & l t ; / K e y & g t ; & l t ; / D i a g r a m O b j e c t K e y & g t ; & l t ; D i a g r a m O b j e c t K e y & g t ; & l t ; K e y & g t ; M e a s u r e s \ P l a n   z a   2 0 2 4   E U R   9 2 1 2   P r i j .   s r e d .   u   S l j e d .   g o d . \ T a g I n f o \ F o r m u l a & l t ; / K e y & g t ; & l t ; / D i a g r a m O b j e c t K e y & g t ; & l t ; D i a g r a m O b j e c t K e y & g t ; & l t ; K e y & g t ; M e a s u r e s \ P l a n   z a   2 0 2 4   E U R   9 2 1 2   P r i j .   s r e d .   u   S l j e d .   g o d . \ T a g I n f o \ V r i j e d n o s t & l t ; / K e y & g t ; & l t ; / D i a g r a m O b j e c t K e y & g t ; & l t ; D i a g r a m O b j e c t K e y & g t ; & l t ; K e y & g t ; M e a s u r e s \ P r o j e k c i j a   z a   2 0 2 6   E U R   9 2 1 1   P r i j .   s r e d .   i z   P r e t h . & l t ; / K e y & g t ; & l t ; / D i a g r a m O b j e c t K e y & g t ; & l t ; D i a g r a m O b j e c t K e y & g t ; & l t ; K e y & g t ; M e a s u r e s \ P r o j e k c i j a   z a   2 0 2 6   E U R   9 2 1 1   P r i j .   s r e d .   i z   P r e t h . \ T a g I n f o \ F o r m u l a & l t ; / K e y & g t ; & l t ; / D i a g r a m O b j e c t K e y & g t ; & l t ; D i a g r a m O b j e c t K e y & g t ; & l t ; K e y & g t ; M e a s u r e s \ P r o j e k c i j a   z a   2 0 2 6   E U R   9 2 1 1   P r i j .   s r e d .   i z   P r e t h . \ T a g I n f o \ V r i j e d n o s t & l t ; / K e y & g t ; & l t ; / D i a g r a m O b j e c t K e y & g t ; & l t ; D i a g r a m O b j e c t K e y & g t ; & l t ; K e y & g t ; M e a s u r e s \ P r o j e k c i j a   z a   2 0 2 6   E U R   9 2 1 2   P r i j .   s r e d .   u   S l j e d .   g o d . & l t ; / K e y & g t ; & l t ; / D i a g r a m O b j e c t K e y & g t ; & l t ; D i a g r a m O b j e c t K e y & g t ; & l t ; K e y & g t ; M e a s u r e s \ P r o j e k c i j a   z a   2 0 2 6   E U R   9 2 1 2   P r i j .   s r e d .   u   S l j e d .   g o d . \ T a g I n f o \ F o r m u l a & l t ; / K e y & g t ; & l t ; / D i a g r a m O b j e c t K e y & g t ; & l t ; D i a g r a m O b j e c t K e y & g t ; & l t ; K e y & g t ; M e a s u r e s \ P r o j e k c i j a   z a   2 0 2 6   E U R   9 2 1 2   P r i j .   s r e d .   u   S l j e d .   g o d . \ T a g I n f o \ V r i j e d n o s t & l t ; / K e y & g t ; & l t ; / D i a g r a m O b j e c t K e y & g t ; & l t ; D i a g r a m O b j e c t K e y & g t ; & l t ; K e y & g t ; M e a s u r e s \ P r o j e k c i j a   z a   2 0 2 5   E U R   9 2 1 1   P r i j .   s r e d .   i z   P r e t h . & l t ; / K e y & g t ; & l t ; / D i a g r a m O b j e c t K e y & g t ; & l t ; D i a g r a m O b j e c t K e y & g t ; & l t ; K e y & g t ; M e a s u r e s \ P r o j e k c i j a   z a   2 0 2 5   E U R   9 2 1 1   P r i j .   s r e d .   i z   P r e t h . \ T a g I n f o \ F o r m u l a & l t ; / K e y & g t ; & l t ; / D i a g r a m O b j e c t K e y & g t ; & l t ; D i a g r a m O b j e c t K e y & g t ; & l t ; K e y & g t ; M e a s u r e s \ P r o j e k c i j a   z a   2 0 2 5   E U R   9 2 1 1   P r i j .   s r e d .   i z   P r e t h . \ T a g I n f o \ V r i j e d n o s t & l t ; / K e y & g t ; & l t ; / D i a g r a m O b j e c t K e y & g t ; & l t ; D i a g r a m O b j e c t K e y & g t ; & l t ; K e y & g t ; M e a s u r e s \ P r o j e k c i j a   z a   2 0 2 5   E U R   9 2 1 2   P r i j .   s r e d .   u   S l j e d .   g o d . & l t ; / K e y & g t ; & l t ; / D i a g r a m O b j e c t K e y & g t ; & l t ; D i a g r a m O b j e c t K e y & g t ; & l t ; K e y & g t ; M e a s u r e s \ P r o j e k c i j a   z a   2 0 2 5   E U R   9 2 1 2   P r i j .   s r e d .   u   S l j e d .   g o d . \ T a g I n f o \ F o r m u l a & l t ; / K e y & g t ; & l t ; / D i a g r a m O b j e c t K e y & g t ; & l t ; D i a g r a m O b j e c t K e y & g t ; & l t ; K e y & g t ; M e a s u r e s \ P r o j e k c i j a   z a   2 0 2 5   E U R   9 2 1 2   P r i j .   s r e d .   u   S l j e d .   g o d . \ T a g I n f o \ V r i j e d n o s t & l t ; / K e y & g t ; & l t ; / D i a g r a m O b j e c t K e y & g t ; & l t ; D i a g r a m O b j e c t K e y & g t ; & l t ; K e y & g t ; M e a s u r e s \ P r o j e k c i j a   z a   2 0 2 5   E U R   F I L T E R & l t ; / K e y & g t ; & l t ; / D i a g r a m O b j e c t K e y & g t ; & l t ; D i a g r a m O b j e c t K e y & g t ; & l t ; K e y & g t ; M e a s u r e s \ P r o j e k c i j a   z a   2 0 2 5   E U R   F I L T E R \ T a g I n f o \ F o r m u l a & l t ; / K e y & g t ; & l t ; / D i a g r a m O b j e c t K e y & g t ; & l t ; D i a g r a m O b j e c t K e y & g t ; & l t ; K e y & g t ; M e a s u r e s \ P r o j e k c i j a   z a   2 0 2 5   E U R   F I L T E R \ T a g I n f o \ V r i j e d n o s t & l t ; / K e y & g t ; & l t ; / D i a g r a m O b j e c t K e y & g t ; & l t ; D i a g r a m O b j e c t K e y & g t ; & l t ; K e y & g t ; M e a s u r e s \ P r o j e k c i j a   z a   2 0 2 6   E U R   F I L T E R & l t ; / K e y & g t ; & l t ; / D i a g r a m O b j e c t K e y & g t ; & l t ; D i a g r a m O b j e c t K e y & g t ; & l t ; K e y & g t ; M e a s u r e s \ P r o j e k c i j a   z a   2 0 2 6   E U R   F I L T E R \ T a g I n f o \ F o r m u l a & l t ; / K e y & g t ; & l t ; / D i a g r a m O b j e c t K e y & g t ; & l t ; D i a g r a m O b j e c t K e y & g t ; & l t ; K e y & g t ; M e a s u r e s \ P r o j e k c i j a   z a   2 0 2 6   E U R   F I L T E R \ T a g I n f o \ V r i j e d n o s t & l t ; / K e y & g t ; & l t ; / D i a g r a m O b j e c t K e y & g t ; & l t ; D i a g r a m O b j e c t K e y & g t ; & l t ; K e y & g t ; M e a s u r e s \ P l a n   z a   2 0 2 4   E U R   F I L T E R & l t ; / K e y & g t ; & l t ; / D i a g r a m O b j e c t K e y & g t ; & l t ; D i a g r a m O b j e c t K e y & g t ; & l t ; K e y & g t ; M e a s u r e s \ P l a n   z a   2 0 2 4   E U R   F I L T E R \ T a g I n f o \ F o r m u l a & l t ; / K e y & g t ; & l t ; / D i a g r a m O b j e c t K e y & g t ; & l t ; D i a g r a m O b j e c t K e y & g t ; & l t ; K e y & g t ; M e a s u r e s \ P l a n   z a   2 0 2 4   E U R   F I L T E R \ T a g I n f o \ V r i j e d n o s t & l t ; / K e y & g t ; & l t ; / D i a g r a m O b j e c t K e y & g t ; & l t ; D i a g r a m O b j e c t K e y & g t ; & l t ; K e y & g t ; M e a s u r e s \ P l a n   z a   2 0 2 2   E U R & l t ; / K e y & g t ; & l t ; / D i a g r a m O b j e c t K e y & g t ; & l t ; D i a g r a m O b j e c t K e y & g t ; & l t ; K e y & g t ; M e a s u r e s \ P l a n   z a   2 0 2 2   E U R \ T a g I n f o \ F o r m u l a & l t ; / K e y & g t ; & l t ; / D i a g r a m O b j e c t K e y & g t ; & l t ; D i a g r a m O b j e c t K e y & g t ; & l t ; K e y & g t ; M e a s u r e s \ P l a n   z a   2 0 2 2   E U R \ T a g I n f o \ V r i j e d n o s t & l t ; / K e y & g t ; & l t ; / D i a g r a m O b j e c t K e y & g t ; & l t ; D i a g r a m O b j e c t K e y & g t ; & l t ; K e y & g t ; M e a s u r e s \ P l a n   z a   2 0 2 2   E U R   9 2 1 1   P r i j .   s r e d .   i z   P r e t h . & l t ; / K e y & g t ; & l t ; / D i a g r a m O b j e c t K e y & g t ; & l t ; D i a g r a m O b j e c t K e y & g t ; & l t ; K e y & g t ; M e a s u r e s \ P l a n   z a   2 0 2 2   E U R   9 2 1 1   P r i j .   s r e d .   i z   P r e t h . \ T a g I n f o \ F o r m u l a & l t ; / K e y & g t ; & l t ; / D i a g r a m O b j e c t K e y & g t ; & l t ; D i a g r a m O b j e c t K e y & g t ; & l t ; K e y & g t ; M e a s u r e s \ P l a n   z a   2 0 2 2   E U R   9 2 1 1   P r i j .   s r e d .   i z   P r e t h . \ T a g I n f o \ V r i j e d n o s t & l t ; / K e y & g t ; & l t ; / D i a g r a m O b j e c t K e y & g t ; & l t ; D i a g r a m O b j e c t K e y & g t ; & l t ; K e y & g t ; M e a s u r e s \ P l a n   z a   2 0 2 2   E U R   9 2 1 2   P r i j .   s r e d .   u   S l j e d .   g o d . & l t ; / K e y & g t ; & l t ; / D i a g r a m O b j e c t K e y & g t ; & l t ; D i a g r a m O b j e c t K e y & g t ; & l t ; K e y & g t ; M e a s u r e s \ P l a n   z a   2 0 2 2   E U R   9 2 1 2   P r i j .   s r e d .   u   S l j e d .   g o d . \ T a g I n f o \ F o r m u l a & l t ; / K e y & g t ; & l t ; / D i a g r a m O b j e c t K e y & g t ; & l t ; D i a g r a m O b j e c t K e y & g t ; & l t ; K e y & g t ; M e a s u r e s \ P l a n   z a   2 0 2 2   E U R   9 2 1 2   P r i j .   s r e d .   u   S l j e d .   g o d . \ T a g I n f o \ V r i j e d n o s t & l t ; / K e y & g t ; & l t ; / D i a g r a m O b j e c t K e y & g t ; & l t ; D i a g r a m O b j e c t K e y & g t ; & l t ; K e y & g t ; M e a s u r e s \ P l a n   z a   2 0 2 2   E U R   F I L T E R & l t ; / K e y & g t ; & l t ; / D i a g r a m O b j e c t K e y & g t ; & l t ; D i a g r a m O b j e c t K e y & g t ; & l t ; K e y & g t ; M e a s u r e s \ P l a n   z a   2 0 2 2   E U R   F I L T E R \ T a g I n f o \ F o r m u l a & l t ; / K e y & g t ; & l t ; / D i a g r a m O b j e c t K e y & g t ; & l t ; D i a g r a m O b j e c t K e y & g t ; & l t ; K e y & g t ; M e a s u r e s \ P l a n   z a   2 0 2 2   E U R   F I L T E R \ T a g I n f o \ V r i j e d n o s t & l t ; / K e y & g t ; & l t ; / D i a g r a m O b j e c t K e y & g t ; & l t ; D i a g r a m O b j e c t K e y & g t ; & l t ; K e y & g t ; M e a s u r e s \ I Z V O R N I   P l a n   z a   2 0 2 3   E U R & l t ; / K e y & g t ; & l t ; / D i a g r a m O b j e c t K e y & g t ; & l t ; D i a g r a m O b j e c t K e y & g t ; & l t ; K e y & g t ; M e a s u r e s \ I Z V O R N I   P l a n   z a   2 0 2 3   E U R \ T a g I n f o \ F o r m u l a & l t ; / K e y & g t ; & l t ; / D i a g r a m O b j e c t K e y & g t ; & l t ; D i a g r a m O b j e c t K e y & g t ; & l t ; K e y & g t ; M e a s u r e s \ I Z V O R N I   P l a n   z a   2 0 2 3   E U R \ T a g I n f o \ V r i j e d n o s t & l t ; / K e y & g t ; & l t ; / D i a g r a m O b j e c t K e y & g t ; & l t ; D i a g r a m O b j e c t K e y & g t ; & l t ; K e y & g t ; M e a s u r e s \ I Z V O R N I   P l a n   z a   2 0 2 3   E U R   9 2 1 1   P r i j .   s r e d .   i z   P r e t h . & l t ; / K e y & g t ; & l t ; / D i a g r a m O b j e c t K e y & g t ; & l t ; D i a g r a m O b j e c t K e y & g t ; & l t ; K e y & g t ; M e a s u r e s \ I Z V O R N I   P l a n   z a   2 0 2 3   E U R   9 2 1 1   P r i j .   s r e d .   i z   P r e t h . \ T a g I n f o \ F o r m u l a & l t ; / K e y & g t ; & l t ; / D i a g r a m O b j e c t K e y & g t ; & l t ; D i a g r a m O b j e c t K e y & g t ; & l t ; K e y & g t ; M e a s u r e s \ I Z V O R N I   P l a n   z a   2 0 2 3   E U R   9 2 1 1   P r i j .   s r e d .   i z   P r e t h . \ T a g I n f o \ V r i j e d n o s t & l t ; / K e y & g t ; & l t ; / D i a g r a m O b j e c t K e y & g t ; & l t ; D i a g r a m O b j e c t K e y & g t ; & l t ; K e y & g t ; M e a s u r e s \ I Z V O R N I   P l a n   z a   2 0 2 3   E U R   9 2 1 2   P r i j .   s r e d .   u   S l j e d .   g o d . & l t ; / K e y & g t ; & l t ; / D i a g r a m O b j e c t K e y & g t ; & l t ; D i a g r a m O b j e c t K e y & g t ; & l t ; K e y & g t ; M e a s u r e s \ I Z V O R N I   P l a n   z a   2 0 2 3   E U R   9 2 1 2   P r i j .   s r e d .   u   S l j e d .   g o d . \ T a g I n f o \ F o r m u l a & l t ; / K e y & g t ; & l t ; / D i a g r a m O b j e c t K e y & g t ; & l t ; D i a g r a m O b j e c t K e y & g t ; & l t ; K e y & g t ; M e a s u r e s \ I Z V O R N I   P l a n   z a   2 0 2 3   E U R   9 2 1 2   P r i j .   s r e d .   u   S l j e d .   g o d . \ T a g I n f o \ V r i j e d n o s t & l t ; / K e y & g t ; & l t ; / D i a g r a m O b j e c t K e y & g t ; & l t ; D i a g r a m O b j e c t K e y & g t ; & l t ; K e y & g t ; M e a s u r e s \ I Z V O R N I   P l a n   z a   2 0 2 3   E U R   F I L T E R & l t ; / K e y & g t ; & l t ; / D i a g r a m O b j e c t K e y & g t ; & l t ; D i a g r a m O b j e c t K e y & g t ; & l t ; K e y & g t ; M e a s u r e s \ I Z V O R N I   P l a n   z a   2 0 2 3   E U R   F I L T E R \ T a g I n f o \ F o r m u l a & l t ; / K e y & g t ; & l t ; / D i a g r a m O b j e c t K e y & g t ; & l t ; D i a g r a m O b j e c t K e y & g t ; & l t ; K e y & g t ; M e a s u r e s \ I Z V O R N I   P l a n   z a   2 0 2 3   E U R   F I L T E R \ T a g I n f o \ V r i j e d n o s t & l t ; / K e y & g t ; & l t ; / D i a g r a m O b j e c t K e y & g t ; & l t ; D i a g r a m O b j e c t K e y & g t ; & l t ; K e y & g t ; M e a s u r e s \ I z v r ae n j e   0 1 . 0 1 - 3 0 . 0 6 . 2 0 2 2   E U R & l t ; / K e y & g t ; & l t ; / D i a g r a m O b j e c t K e y & g t ; & l t ; D i a g r a m O b j e c t K e y & g t ; & l t ; K e y & g t ; M e a s u r e s \ I z v r ae n j e   0 1 . 0 1 - 3 0 . 0 6 . 2 0 2 2   E U R \ T a g I n f o \ F o r m u l a & l t ; / K e y & g t ; & l t ; / D i a g r a m O b j e c t K e y & g t ; & l t ; D i a g r a m O b j e c t K e y & g t ; & l t ; K e y & g t ; M e a s u r e s \ I z v r ae n j e   0 1 . 0 1 - 3 0 . 0 6 . 2 0 2 2   E U R \ T a g I n f o \ V r i j e d n o s t & l t ; / K e y & g t ; & l t ; / D i a g r a m O b j e c t K e y & g t ; & l t ; D i a g r a m O b j e c t K e y & g t ; & l t ; K e y & g t ; M e a s u r e s \ I z v r ae n j e   0 1 . 0 1 - 3 0 . 0 6 . 2 0 2 2   E U R   9 2 1 1   P r i j .   s r e d .   i z   P r e t h . & l t ; / K e y & g t ; & l t ; / D i a g r a m O b j e c t K e y & g t ; & l t ; D i a g r a m O b j e c t K e y & g t ; & l t ; K e y & g t ; M e a s u r e s \ I z v r ae n j e   0 1 . 0 1 - 3 0 . 0 6 . 2 0 2 2   E U R   9 2 1 1   P r i j .   s r e d .   i z   P r e t h . \ T a g I n f o \ F o r m u l a & l t ; / K e y & g t ; & l t ; / D i a g r a m O b j e c t K e y & g t ; & l t ; D i a g r a m O b j e c t K e y & g t ; & l t ; K e y & g t ; M e a s u r e s \ I z v r ae n j e   0 1 . 0 1 - 3 0 . 0 6 . 2 0 2 2   E U R   9 2 1 1   P r i j .   s r e d .   i z   P r e t h . \ T a g I n f o \ V r i j e d n o s t & l t ; / K e y & g t ; & l t ; / D i a g r a m O b j e c t K e y & g t ; & l t ; D i a g r a m O b j e c t K e y & g t ; & l t ; K e y & g t ; M e a s u r e s \ I z v r ae n j e   0 1 . 0 1 - 3 0 . 0 6 . 2 0 2 2   E U R   9 2 1 2   P r i j .   s r e d .   u   S l j e d .   g o d . & l t ; / K e y & g t ; & l t ; / D i a g r a m O b j e c t K e y & g t ; & l t ; D i a g r a m O b j e c t K e y & g t ; & l t ; K e y & g t ; M e a s u r e s \ I z v r ae n j e   0 1 . 0 1 - 3 0 . 0 6 . 2 0 2 2   E U R   9 2 1 2   P r i j .   s r e d .   u   S l j e d .   g o d . \ T a g I n f o \ F o r m u l a & l t ; / K e y & g t ; & l t ; / D i a g r a m O b j e c t K e y & g t ; & l t ; D i a g r a m O b j e c t K e y & g t ; & l t ; K e y & g t ; M e a s u r e s \ I z v r ae n j e   0 1 . 0 1 - 3 0 . 0 6 . 2 0 2 2   E U R   9 2 1 2   P r i j .   s r e d .   u   S l j e d .   g o d . \ T a g I n f o \ V r i j e d n o s t & l t ; / K e y & g t ; & l t ; / D i a g r a m O b j e c t K e y & g t ; & l t ; D i a g r a m O b j e c t K e y & g t ; & l t ; K e y & g t ; M e a s u r e s \ I z v r ae n j e   0 1 . 0 1 - 3 0 . 0 6 . 2 0 2 2   E U R   F I L T E R & l t ; / K e y & g t ; & l t ; / D i a g r a m O b j e c t K e y & g t ; & l t ; D i a g r a m O b j e c t K e y & g t ; & l t ; K e y & g t ; M e a s u r e s \ I z v r ae n j e   0 1 . 0 1 - 3 0 . 0 6 . 2 0 2 2   E U R   F I L T E R \ T a g I n f o \ F o r m u l a & l t ; / K e y & g t ; & l t ; / D i a g r a m O b j e c t K e y & g t ; & l t ; D i a g r a m O b j e c t K e y & g t ; & l t ; K e y & g t ; M e a s u r e s \ I z v r ae n j e   0 1 . 0 1 - 3 0 . 0 6 . 2 0 2 2   E U R   F I L T E R \ T a g I n f o \ V r i j e d n o s t & l t ; / K e y & g t ; & l t ; / D i a g r a m O b j e c t K e y & g t ; & l t ; D i a g r a m O b j e c t K e y & g t ; & l t ; K e y & g t ; M e a s u r e s \ I Z V O R N I / T E K U I   P l a n   z a   2 0 2 3 .   E U R & l t ; / K e y & g t ; & l t ; / D i a g r a m O b j e c t K e y & g t ; & l t ; D i a g r a m O b j e c t K e y & g t ; & l t ; K e y & g t ; M e a s u r e s \ I Z V O R N I / T E K U I   P l a n   z a   2 0 2 3 .   E U R \ T a g I n f o \ F o r m u l a & l t ; / K e y & g t ; & l t ; / D i a g r a m O b j e c t K e y & g t ; & l t ; D i a g r a m O b j e c t K e y & g t ; & l t ; K e y & g t ; M e a s u r e s \ I Z V O R N I / T E K U I   P l a n   z a   2 0 2 3 .   E U R \ T a g I n f o \ V r i j e d n o s t & l t ; / K e y & g t ; & l t ; / D i a g r a m O b j e c t K e y & g t ; & l t ; D i a g r a m O b j e c t K e y & g t ; & l t ; K e y & g t ; M e a s u r e s \ I Z V O R N I / T E K U I   P l a n   z a   2 0 2 3 .   E U R   9 2 1 1   P r i j .   s r e d .   i z   P r e t h . & l t ; / K e y & g t ; & l t ; / D i a g r a m O b j e c t K e y & g t ; & l t ; D i a g r a m O b j e c t K e y & g t ; & l t ; K e y & g t ; M e a s u r e s \ I Z V O R N I / T E K U I   P l a n   z a   2 0 2 3 .   E U R   9 2 1 1   P r i j .   s r e d .   i z   P r e t h . \ T a g I n f o \ F o r m u l a & l t ; / K e y & g t ; & l t ; / D i a g r a m O b j e c t K e y & g t ; & l t ; D i a g r a m O b j e c t K e y & g t ; & l t ; K e y & g t ; M e a s u r e s \ I Z V O R N I / T E K U I   P l a n   z a   2 0 2 3 .   E U R   9 2 1 1   P r i j .   s r e d .   i z   P r e t h . \ T a g I n f o \ V r i j e d n o s t & l t ; / K e y & g t ; & l t ; / D i a g r a m O b j e c t K e y & g t ; & l t ; D i a g r a m O b j e c t K e y & g t ; & l t ; K e y & g t ; M e a s u r e s \ I Z V O R N I / T E K U I   P l a n   z a   2 0 2 3 .   E U R   9 2 1 2   P r i j .   s r e d .   u   S l j e d .   g o d . & l t ; / K e y & g t ; & l t ; / D i a g r a m O b j e c t K e y & g t ; & l t ; D i a g r a m O b j e c t K e y & g t ; & l t ; K e y & g t ; M e a s u r e s \ I Z V O R N I / T E K U I   P l a n   z a   2 0 2 3 .   E U R   9 2 1 2   P r i j .   s r e d .   u   S l j e d .   g o d . \ T a g I n f o \ F o r m u l a & l t ; / K e y & g t ; & l t ; / D i a g r a m O b j e c t K e y & g t ; & l t ; D i a g r a m O b j e c t K e y & g t ; & l t ; K e y & g t ; M e a s u r e s \ I Z V O R N I / T E K U I   P l a n   z a   2 0 2 3 .   E U R   9 2 1 2   P r i j .   s r e d .   u   S l j e d .   g o d . \ T a g I n f o \ V r i j e d n o s t & l t ; / K e y & g t ; & l t ; / D i a g r a m O b j e c t K e y & g t ; & l t ; D i a g r a m O b j e c t K e y & g t ; & l t ; K e y & g t ; M e a s u r e s \ I Z V O R N I / T E K U I   P l a n   z a   2 0 2 3 .   E U R   F I L T E R & l t ; / K e y & g t ; & l t ; / D i a g r a m O b j e c t K e y & g t ; & l t ; D i a g r a m O b j e c t K e y & g t ; & l t ; K e y & g t ; M e a s u r e s \ I Z V O R N I / T E K U I   P l a n   z a   2 0 2 3 .   E U R   F I L T E R \ T a g I n f o \ F o r m u l a & l t ; / K e y & g t ; & l t ; / D i a g r a m O b j e c t K e y & g t ; & l t ; D i a g r a m O b j e c t K e y & g t ; & l t ; K e y & g t ; M e a s u r e s \ I Z V O R N I / T E K U I   P l a n   z a   2 0 2 3 .   E U R   F I L T E R \ T a g I n f o \ V r i j e d n o s t & l t ; / K e y & g t ; & l t ; / D i a g r a m O b j e c t K e y & g t ; & l t ; D i a g r a m O b j e c t K e y & g t ; & l t ; K e y & g t ; M e a s u r e s \ I z v r ae n j e   0 1 . 0 1 - 3 0 . 0 6 . 2 0 2 3 .   E U R   9 2 1 1   P r i j .   s r e d .   i z   P r e t h . & l t ; / K e y & g t ; & l t ; / D i a g r a m O b j e c t K e y & g t ; & l t ; D i a g r a m O b j e c t K e y & g t ; & l t ; K e y & g t ; M e a s u r e s \ I z v r ae n j e   0 1 . 0 1 - 3 0 . 0 6 . 2 0 2 3 .   E U R   9 2 1 1   P r i j .   s r e d .   i z   P r e t h . \ T a g I n f o \ F o r m u l a & l t ; / K e y & g t ; & l t ; / D i a g r a m O b j e c t K e y & g t ; & l t ; D i a g r a m O b j e c t K e y & g t ; & l t ; K e y & g t ; M e a s u r e s \ I z v r ae n j e   0 1 . 0 1 - 3 0 . 0 6 . 2 0 2 3 .   E U R   9 2 1 1   P r i j .   s r e d .   i z   P r e t h . \ T a g I n f o \ V r i j e d n o s t & l t ; / K e y & g t ; & l t ; / D i a g r a m O b j e c t K e y & g t ; & l t ; D i a g r a m O b j e c t K e y & g t ; & l t ; K e y & g t ; M e a s u r e s \ I z v r ae n j e   0 1 . 0 1 - 3 0 . 0 6 . 2 0 2 3 .   E U R   9 2 1 2   P r i j .   s r e d .   u   S l j e d .   g o d . & l t ; / K e y & g t ; & l t ; / D i a g r a m O b j e c t K e y & g t ; & l t ; D i a g r a m O b j e c t K e y & g t ; & l t ; K e y & g t ; M e a s u r e s \ I z v r ae n j e   0 1 . 0 1 - 3 0 . 0 6 . 2 0 2 3 .   E U R   9 2 1 2   P r i j .   s r e d .   u   S l j e d .   g o d . \ T a g I n f o \ F o r m u l a & l t ; / K e y & g t ; & l t ; / D i a g r a m O b j e c t K e y & g t ; & l t ; D i a g r a m O b j e c t K e y & g t ; & l t ; K e y & g t ; M e a s u r e s \ I z v r ae n j e   0 1 . 0 1 - 3 0 . 0 6 . 2 0 2 3 .   E U R   9 2 1 2   P r i j .   s r e d .   u   S l j e d .   g o d . \ T a g I n f o \ V r i j e d n o s t & l t ; / K e y & g t ; & l t ; / D i a g r a m O b j e c t K e y & g t ; & l t ; D i a g r a m O b j e c t K e y & g t ; & l t ; K e y & g t ; M e a s u r e s \ I z v r ae n j e   0 1 . 0 1 - 3 0 . 0 6 . 2 0 2 3 .   E U R   F I L T E R & l t ; / K e y & g t ; & l t ; / D i a g r a m O b j e c t K e y & g t ; & l t ; D i a g r a m O b j e c t K e y & g t ; & l t ; K e y & g t ; M e a s u r e s \ I z v r ae n j e   0 1 . 0 1 - 3 0 . 0 6 . 2 0 2 3 .   E U R   F I L T E R \ T a g I n f o \ F o r m u l a & l t ; / K e y & g t ; & l t ; / D i a g r a m O b j e c t K e y & g t ; & l t ; D i a g r a m O b j e c t K e y & g t ; & l t ; K e y & g t ; M e a s u r e s \ I z v r ae n j e   0 1 . 0 1 - 3 0 . 0 6 . 2 0 2 3 .   E U R   F I L T E R \ T a g I n f o \ V r i j e d n o s t & l t ; / K e y & g t ; & l t ; / D i a g r a m O b j e c t K e y & g t ; & l t ; D i a g r a m O b j e c t K e y & g t ; & l t ; K e y & g t ; M e a s u r e s \ I n d e k s 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 0 1 . 0 1 - 3 0 . 0 6 . 2 0 2 2 ) & l t ; / K e y & g t ; & l t ; / D i a g r a m O b j e c t K e y & g t ; & l t ; D i a g r a m O b j e c t K e y & g t ; & l t ; K e y & g t ; M e a s u r e s \ I n d e k s   ( I z v   0 1 . 0 1 - 3 0 . 0 6 . 2 0 2 3   /   I z v   0 1 . 0 1 - 3 0 . 0 6 . 2 0 2 2 ) \ T a g I n f o \ F o r m u l a & l t ; / K e y & g t ; & l t ; / D i a g r a m O b j e c t K e y & g t ; & l t ; D i a g r a m O b j e c t K e y & g t ; & l t ; K e y & g t ; M e a s u r e s \ I n d e k s 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 i z   P r e t h . & l t ; / K e y & g t ; & l t ; / D i a g r a m O b j e c t K e y & g t ; & l t ; D i a g r a m O b j e c t K e y & g t ; & l t ; K e y & g t ; M e a s u r e s \ I n d e k s 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 i z   P r e t h . \ T a g I n f o \ F o r m u l a & l t ; / K e y & g t ; & l t ; / D i a g r a m O b j e c t K e y & g t ; & l t ; D i a g r a m O b j e c t K e y & g t ; & l t ; K e y & g t ; M e a s u r e s \ I n d e k s 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 i z   P r e t h . \ T a g I n f o \ V r i j e d n o s t & l t ; / K e y & g t ; & l t ; / D i a g r a m O b j e c t K e y & g t ; & l t ; D i a g r a m O b j e c t K e y & g t ; & l t ; K e y & g t ; M e a s u r e s \ I n d e k s 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 u   S l j e d .   g o d . & l t ; / K e y & g t ; & l t ; / D i a g r a m O b j e c t K e y & g t ; & l t ; D i a g r a m O b j e c t K e y & g t ; & l t ; K e y & g t ; M e a s u r e s \ I n d e k s 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 u   S l j e d .   g o d . \ T a g I n f o \ F o r m u l a & l t ; / K e y & g t ; & l t ; / D i a g r a m O b j e c t K e y & g t ; & l t ; D i a g r a m O b j e c t K e y & g t ; & l t ; K e y & g t ; M e a s u r e s \ I n d e k s 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 u   S l j e d .   g o d . \ T a g I n f o \ V r i j e d n o s t & l t ; / K e y & g t ; & l t ; / D i a g r a m O b j e c t K e y & g t ; & l t ; D i a g r a m O b j e c t K e y & g t ; & l t ; K e y & g t ; M e a s u r e s \ I n d e k s 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  F I L T E R & l t ; / K e y & g t ; & l t ; / D i a g r a m O b j e c t K e y & g t ; & l t ; D i a g r a m O b j e c t K e y & g t ; & l t ; K e y & g t ; M e a s u r e s \ I n d e k s   ( I z v   0 1 . 0 1 - 3 0 . 0 6 . 2 0 2 3   /   I z v   0 1 . 0 1 - 3 0 . 0 6 . 2 0 2 2 )   F I L T E R \ T a g I n f o \ F o r m u l a & l t ; / K e y & g t ; & l t ; / D i a g r a m O b j e c t K e y & g t ; & l t ; D i a g r a m O b j e c t K e y & g t ; & l t ; K e y & g t ; M e a s u r e s \ I n d e k s 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  F I L T E R \ T a g I n f o \ V r i j e d n o s t & l t ; / K e y & g t ; & l t ; / D i a g r a m O b j e c t K e y & g t ; & l t ; D i a g r a m O b j e c t K e y & g t ; & l t ; K e y & g t ; M e a s u r e s \ I n d e k s   ( I z v   0 1 . 0 1 - 3 0 . 0 6 . 2 0 2 3   / I Z V O R N I   T E K U I   P L A N   z a   2 0 2 3 ) & l t ; / K e y & g t ; & l t ; / D i a g r a m O b j e c t K e y & g t ; & l t ; D i a g r a m O b j e c t K e y & g t ; & l t ; K e y & g t ; M e a s u r e s \ I n d e k s   ( I z v   0 1 . 0 1 - 3 0 . 0 6 . 2 0 2 3   / I Z V O R N I   T E K U I   P L A N   z a   2 0 2 3 ) \ T a g I n f o \ F o r m u l a & l t ; / K e y & g t ; & l t ; / D i a g r a m O b j e c t K e y & g t ; & l t ; D i a g r a m O b j e c t K e y & g t ; & l t ; K e y & g t ; M e a s u r e s \ I n d e k s   ( I z v   0 1 . 0 1 - 3 0 . 0 6 . 2 0 2 3   / I Z V O R N I   T E K U I   P L A N   z a   2 0 2 3 ) \ T a g I n f o \ V r i j e d n o s t & l t ; / K e y & g t ; & l t ; / D i a g r a m O b j e c t K e y & g t ; & l t ; D i a g r a m O b j e c t K e y & g t ; & l t ; K e y & g t ; M e a s u r e s \ I n d e k s 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 s r e d .   i z   P r e t h . & l t ; / K e y & g t ; & l t ; / D i a g r a m O b j e c t K e y & g t ; & l t ; D i a g r a m O b j e c t K e y & g t ; & l t ; K e y & g t ; M e a s u r e s \ I n d e k s 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 s r e d .   i z   P r e t h . \ T a g I n f o \ F o r m u l a & l t ; / K e y & g t ; & l t ; / D i a g r a m O b j e c t K e y & g t ; & l t ; D i a g r a m O b j e c t K e y & g t ; & l t ; K e y & g t ; M e a s u r e s \ I n d e k s 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 s r e d .   i z   P r e t h . \ T a g I n f o \ V r i j e d n o s t & l t ; / K e y & g t ; & l t ; / D i a g r a m O b j e c t K e y & g t ; & l t ; D i a g r a m O b j e c t K e y & g t ; & l t ; K e y & g t ; M e a s u r e s \ I n d e k s 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 s r e s .   u   S l j e d .   g o d . & l t ; / K e y & g t ; & l t ; / D i a g r a m O b j e c t K e y & g t ; & l t ; D i a g r a m O b j e c t K e y & g t ; & l t ; K e y & g t ; M e a s u r e s \ I n d e k s 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 s r e s .   u   S l j e d .   g o d . \ T a g I n f o \ F o r m u l a & l t ; / K e y & g t ; & l t ; / D i a g r a m O b j e c t K e y & g t ; & l t ; D i a g r a m O b j e c t K e y & g t ; & l t ; K e y & g t ; M e a s u r e s \ I n d e k s 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 s r e s .   u   S l j e d .   g o d . \ T a g I n f o \ V r i j e d n o s t & l t ; / K e y & g t ; & l t ; / D i a g r a m O b j e c t K e y & g t ; & l t ; D i a g r a m O b j e c t K e y & g t ; & l t ; K e y & g t ; M e a s u r e s \ I n d e k s 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 F I L T E R & l t ; / K e y & g t ; & l t ; / D i a g r a m O b j e c t K e y & g t ; & l t ; D i a g r a m O b j e c t K e y & g t ; & l t ; K e y & g t ; M e a s u r e s \ I n d e k s 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 F I L T E R \ T a g I n f o \ F o r m u l a & l t ; / K e y & g t ; & l t ; / D i a g r a m O b j e c t K e y & g t ; & l t ; D i a g r a m O b j e c t K e y & g t ; & l t ; K e y & g t ; M e a s u r e s \ I n d e k s 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 F I L T E R \ T a g I n f o \ V r i j e d n o s t & l t ; / K e y & g t ; & l t ; / D i a g r a m O b j e c t K e y & g t ; & l t ; D i a g r a m O b j e c t K e y & g t ; & l t ; K e y & g t ; M e a s u r e s \ I z v r ae n j e   b e z   z a o k r u ~i v a n j a   0 1 . 0 1 - 3 0 . 0 6 . 2 0 2 2   E U R & l t ; / K e y & g t ; & l t ; / D i a g r a m O b j e c t K e y & g t ; & l t ; D i a g r a m O b j e c t K e y & g t ; & l t ; K e y & g t ; M e a s u r e s \ I z v r ae n j e   b e z   z a o k r u ~i v a n j a   0 1 . 0 1 - 3 0 . 0 6 . 2 0 2 2   E U R \ T a g I n f o \ F o r m u l a & l t ; / K e y & g t ; & l t ; / D i a g r a m O b j e c t K e y & g t ; & l t ; D i a g r a m O b j e c t K e y & g t ; & l t ; K e y & g t ; M e a s u r e s \ I z v r ae n j e   b e z   z a o k r u ~i v a n j a   0 1 . 0 1 - 3 0 . 0 6 . 2 0 2 2   E U R \ T a g I n f o \ V r i j e d n o s t & l t ; / K e y & g t ; & l t ; / D i a g r a m O b j e c t K e y & g t ; & l t ; D i a g r a m O b j e c t K e y & g t ; & l t ; K e y & g t ; M e a s u r e s \ I z v r ae n j e   b e z   z a o k r u ~i v a n j a   0 1 . 0 1 - 3 0 . 0 6 . 2 0 2 3 .   E U R & l t ; / K e y & g t ; & l t ; / D i a g r a m O b j e c t K e y & g t ; & l t ; D i a g r a m O b j e c t K e y & g t ; & l t ; K e y & g t ; M e a s u r e s \ I z v r ae n j e   b e z   z a o k r u ~i v a n j a   0 1 . 0 1 - 3 0 . 0 6 . 2 0 2 3 .   E U R \ T a g I n f o \ F o r m u l a & l t ; / K e y & g t ; & l t ; / D i a g r a m O b j e c t K e y & g t ; & l t ; D i a g r a m O b j e c t K e y & g t ; & l t ; K e y & g t ; M e a s u r e s \ I z v r ae n j e   b e z   z a o k r u ~i v a n j a   0 1 . 0 1 - 3 0 . 0 6 . 2 0 2 3 .   E U R \ T a g I n f o \ V r i j e d n o s t & l t ; / K e y & g t ; & l t ; / D i a g r a m O b j e c t K e y & g t ; & l t ; D i a g r a m O b j e c t K e y & g t ; & l t ; K e y & g t ; M e a s u r e s \ I z v r ae n j e   0 1 . 0 1 - 3 0 . 0 6 . 2 0 2 3   E U R & l t ; / K e y & g t ; & l t ; / D i a g r a m O b j e c t K e y & g t ; & l t ; D i a g r a m O b j e c t K e y & g t ; & l t ; K e y & g t ; M e a s u r e s \ I z v r ae n j e   0 1 . 0 1 - 3 0 . 0 6 . 2 0 2 3   E U R \ T a g I n f o \ F o r m u l a & l t ; / K e y & g t ; & l t ; / D i a g r a m O b j e c t K e y & g t ; & l t ; D i a g r a m O b j e c t K e y & g t ; & l t ; K e y & g t ; M e a s u r e s \ I z v r ae n j e   0 1 . 0 1 - 3 0 . 0 6 . 2 0 2 3   E U R \ T a g I n f o \ V r i j e d n o s t & l t ; / K e y & g t ; & l t ; / D i a g r a m O b j e c t K e y & g t ; & l t ; D i a g r a m O b j e c t K e y & g t ; & l t ; K e y & g t ; M e a s u r e s \ S M A N J E N J E   2 0 2 3 & l t ; / K e y & g t ; & l t ; / D i a g r a m O b j e c t K e y & g t ; & l t ; D i a g r a m O b j e c t K e y & g t ; & l t ; K e y & g t ; M e a s u r e s \ S M A N J E N J E   2 0 2 3 \ T a g I n f o \ F o r m u l a & l t ; / K e y & g t ; & l t ; / D i a g r a m O b j e c t K e y & g t ; & l t ; D i a g r a m O b j e c t K e y & g t ; & l t ; K e y & g t ; M e a s u r e s \ S M A N J E N J E   2 0 2 3 \ T a g I n f o \ V r i j e d n o s t & l t ; / K e y & g t ; & l t ; / D i a g r a m O b j e c t K e y & g t ; & l t ; D i a g r a m O b j e c t K e y & g t ; & l t ; K e y & g t ; M e a s u r e s \ S M A N J E N J E   2 0 2 3   P r i j .   s r e d .   i z   P r e t h . & l t ; / K e y & g t ; & l t ; / D i a g r a m O b j e c t K e y & g t ; & l t ; D i a g r a m O b j e c t K e y & g t ; & l t ; K e y & g t ; M e a s u r e s \ S M A N J E N J E   2 0 2 3   P r i j .   s r e d .   i z   P r e t h . \ T a g I n f o \ F o r m u l a & l t ; / K e y & g t ; & l t ; / D i a g r a m O b j e c t K e y & g t ; & l t ; D i a g r a m O b j e c t K e y & g t ; & l t ; K e y & g t ; M e a s u r e s \ S M A N J E N J E   2 0 2 3   P r i j .   s r e d .   i z   P r e t h . \ T a g I n f o \ V r i j e d n o s t & l t ; / K e y & g t ; & l t ; / D i a g r a m O b j e c t K e y & g t ; & l t ; D i a g r a m O b j e c t K e y & g t ; & l t ; K e y & g t ; M e a s u r e s \ S M A N J E N J E   2 0 2 3   P r i j .   s r e d .   u   S l j e d .   g o d . & l t ; / K e y & g t ; & l t ; / D i a g r a m O b j e c t K e y & g t ; & l t ; D i a g r a m O b j e c t K e y & g t ; & l t ; K e y & g t ; M e a s u r e s \ S M A N J E N J E   2 0 2 3   P r i j .   s r e d .   u   S l j e d .   g o d . \ T a g I n f o \ F o r m u l a & l t ; / K e y & g t ; & l t ; / D i a g r a m O b j e c t K e y & g t ; & l t ; D i a g r a m O b j e c t K e y & g t ; & l t ; K e y & g t ; M e a s u r e s \ S M A N J E N J E   2 0 2 3   P r i j .   s r e d .   u   S l j e d .   g o d . \ T a g I n f o \ V r i j e d n o s t & l t ; / K e y & g t ; & l t ; / D i a g r a m O b j e c t K e y & g t ; & l t ; D i a g r a m O b j e c t K e y & g t ; & l t ; K e y & g t ; M e a s u r e s \ S M A N J E N J E   2 0 2 3   E U R   F I L T E R & l t ; / K e y & g t ; & l t ; / D i a g r a m O b j e c t K e y & g t ; & l t ; D i a g r a m O b j e c t K e y & g t ; & l t ; K e y & g t ; M e a s u r e s \ S M A N J E N J E   2 0 2 3   E U R   F I L T E R \ T a g I n f o \ F o r m u l a & l t ; / K e y & g t ; & l t ; / D i a g r a m O b j e c t K e y & g t ; & l t ; D i a g r a m O b j e c t K e y & g t ; & l t ; K e y & g t ; M e a s u r e s \ S M A N J E N J E   2 0 2 3   E U R   F I L T E R \ T a g I n f o \ V r i j e d n o s t & l t ; / K e y & g t ; & l t ; / D i a g r a m O b j e c t K e y & g t ; & l t ; D i a g r a m O b j e c t K e y & g t ; & l t ; K e y & g t ; M e a s u r e s \ P O V E A N J E   2 0 2 3 & l t ; / K e y & g t ; & l t ; / D i a g r a m O b j e c t K e y & g t ; & l t ; D i a g r a m O b j e c t K e y & g t ; & l t ; K e y & g t ; M e a s u r e s \ P O V E A N J E   2 0 2 3 \ T a g I n f o \ F o r m u l a & l t ; / K e y & g t ; & l t ; / D i a g r a m O b j e c t K e y & g t ; & l t ; D i a g r a m O b j e c t K e y & g t ; & l t ; K e y & g t ; M e a s u r e s \ P O V E A N J E   2 0 2 3 \ T a g I n f o \ V r i j e d n o s t & l t ; / K e y & g t ; & l t ; / D i a g r a m O b j e c t K e y & g t ; & l t ; D i a g r a m O b j e c t K e y & g t ; & l t ; K e y & g t ; M e a s u r e s \ P O V E A N J E   2 0 2 3   P r i j .   s r e d .   i z   P r e t h . & l t ; / K e y & g t ; & l t ; / D i a g r a m O b j e c t K e y & g t ; & l t ; D i a g r a m O b j e c t K e y & g t ; & l t ; K e y & g t ; M e a s u r e s \ P O V E A N J E   2 0 2 3   P r i j .   s r e d .   i z   P r e t h . \ T a g I n f o \ F o r m u l a & l t ; / K e y & g t ; & l t ; / D i a g r a m O b j e c t K e y & g t ; & l t ; D i a g r a m O b j e c t K e y & g t ; & l t ; K e y & g t ; M e a s u r e s \ P O V E A N J E   2 0 2 3   P r i j .   s r e d .   i z   P r e t h . \ T a g I n f o \ V r i j e d n o s t & l t ; / K e y & g t ; & l t ; / D i a g r a m O b j e c t K e y & g t ; & l t ; D i a g r a m O b j e c t K e y & g t ; & l t ; K e y & g t ; M e a s u r e s \ P O V E A N J E   2 0 2 3   P r i j .   s r e d .   u   S l j e d .   g o d . & l t ; / K e y & g t ; & l t ; / D i a g r a m O b j e c t K e y & g t ; & l t ; D i a g r a m O b j e c t K e y & g t ; & l t ; K e y & g t ; M e a s u r e s \ P O V E A N J E   2 0 2 3   P r i j .   s r e d .   u   S l j e d .   g o d . \ T a g I n f o \ F o r m u l a & l t ; / K e y & g t ; & l t ; / D i a g r a m O b j e c t K e y & g t ; & l t ; D i a g r a m O b j e c t K e y & g t ; & l t ; K e y & g t ; M e a s u r e s \ P O V E A N J E   2 0 2 3   P r i j .   s r e d .   u   S l j e d .   g o d . \ T a g I n f o \ V r i j e d n o s t & l t ; / K e y & g t ; & l t ; / D i a g r a m O b j e c t K e y & g t ; & l t ; D i a g r a m O b j e c t K e y & g t ; & l t ; K e y & g t ; M e a s u r e s \ P O V E A N J E   2 0 2 3   E U R   F I L T E R & l t ; / K e y & g t ; & l t ; / D i a g r a m O b j e c t K e y & g t ; & l t ; D i a g r a m O b j e c t K e y & g t ; & l t ; K e y & g t ; M e a s u r e s \ P O V E A N J E   2 0 2 3   E U R   F I L T E R \ T a g I n f o \ F o r m u l a & l t ; / K e y & g t ; & l t ; / D i a g r a m O b j e c t K e y & g t ; & l t ; D i a g r a m O b j e c t K e y & g t ; & l t ; K e y & g t ; M e a s u r e s \ P O V E A N J E   2 0 2 3   E U R   F I L T E R \ T a g I n f o \ V r i j e d n o s t & l t ; / K e y & g t ; & l t ; / D i a g r a m O b j e c t K e y & g t ; & l t ; D i a g r a m O b j e c t K e y & g t ; & l t ; K e y & g t ; M e a s u r e s \ U `T E D E   2 0 2 3 & l t ; / K e y & g t ; & l t ; / D i a g r a m O b j e c t K e y & g t ; & l t ; D i a g r a m O b j e c t K e y & g t ; & l t ; K e y & g t ; M e a s u r e s \ U `T E D E   2 0 2 3 \ T a g I n f o \ F o r m u l a & l t ; / K e y & g t ; & l t ; / D i a g r a m O b j e c t K e y & g t ; & l t ; D i a g r a m O b j e c t K e y & g t ; & l t ; K e y & g t ; M e a s u r e s \ U `T E D E   2 0 2 3 \ T a g I n f o \ V r i j e d n o s t & l t ; / K e y & g t ; & l t ; / D i a g r a m O b j e c t K e y & g t ; & l t ; D i a g r a m O b j e c t K e y & g t ; & l t ; K e y & g t ; M e a s u r e s \ U `T E D E   2 0 2 3   P r i j .   s r e d .   i z   P r e t h . & l t ; / K e y & g t ; & l t ; / D i a g r a m O b j e c t K e y & g t ; & l t ; D i a g r a m O b j e c t K e y & g t ; & l t ; K e y & g t ; M e a s u r e s \ U `T E D E   2 0 2 3   P r i j .   s r e d .   i z   P r e t h . \ T a g I n f o \ F o r m u l a & l t ; / K e y & g t ; & l t ; / D i a g r a m O b j e c t K e y & g t ; & l t ; D i a g r a m O b j e c t K e y & g t ; & l t ; K e y & g t ; M e a s u r e s \ U `T E D E   2 0 2 3   P r i j .   s r e d .   i z   P r e t h . \ T a g I n f o \ V r i j e d n o s t & l t ; / K e y & g t ; & l t ; / D i a g r a m O b j e c t K e y & g t ; & l t ; D i a g r a m O b j e c t K e y & g t ; & l t ; K e y & g t ; M e a s u r e s \ U `T E D E   2 0 2 3   P r i j .   s r e d .   u   S l j e d .   g o d . & l t ; / K e y & g t ; & l t ; / D i a g r a m O b j e c t K e y & g t ; & l t ; D i a g r a m O b j e c t K e y & g t ; & l t ; K e y & g t ; M e a s u r e s \ U `T E D E   2 0 2 3   P r i j .   s r e d .   u   S l j e d .   g o d . \ T a g I n f o \ F o r m u l a & l t ; / K e y & g t ; & l t ; / D i a g r a m O b j e c t K e y & g t ; & l t ; D i a g r a m O b j e c t K e y & g t ; & l t ; K e y & g t ; M e a s u r e s \ U `T E D E   2 0 2 3   P r i j .   s r e d .   u   S l j e d .   g o d . \ T a g I n f o \ V r i j e d n o s t & l t ; / K e y & g t ; & l t ; / D i a g r a m O b j e c t K e y & g t ; & l t ; D i a g r a m O b j e c t K e y & g t ; & l t ; K e y & g t ; M e a s u r e s \ U `T E D E   2 0 2 3   E U R   F I L T E R & l t ; / K e y & g t ; & l t ; / D i a g r a m O b j e c t K e y & g t ; & l t ; D i a g r a m O b j e c t K e y & g t ; & l t ; K e y & g t ; M e a s u r e s \ U `T E D E   2 0 2 3   E U R   F I L T E R \ T a g I n f o \ F o r m u l a & l t ; / K e y & g t ; & l t ; / D i a g r a m O b j e c t K e y & g t ; & l t ; D i a g r a m O b j e c t K e y & g t ; & l t ; K e y & g t ; M e a s u r e s \ U `T E D E   2 0 2 3   E U R   F I L T E R \ T a g I n f o \ V r i j e d n o s t & l t ; / K e y & g t ; & l t ; / D i a g r a m O b j e c t K e y & g t ; & l t ; D i a g r a m O b j e c t K e y & g t ; & l t ; K e y & g t ; M e a s u r e s \ N E D O S T A T N A   S R E D S T V A   2 0 2 3 & l t ; / K e y & g t ; & l t ; / D i a g r a m O b j e c t K e y & g t ; & l t ; D i a g r a m O b j e c t K e y & g t ; & l t ; K e y & g t ; M e a s u r e s \ N E D O S T A T N A   S R E D S T V A   2 0 2 3 \ T a g I n f o \ F o r m u l a & l t ; / K e y & g t ; & l t ; / D i a g r a m O b j e c t K e y & g t ; & l t ; D i a g r a m O b j e c t K e y & g t ; & l t ; K e y & g t ; M e a s u r e s \ N E D O S T A T N A   S R E D S T V A   2 0 2 3 \ T a g I n f o \ V r i j e d n o s t & l t ; / K e y & g t ; & l t ; / D i a g r a m O b j e c t K e y & g t ; & l t ; D i a g r a m O b j e c t K e y & g t ; & l t ; K e y & g t ; M e a s u r e s \ N E D O S T A T N A   S R E D S T V A   2 0 2 3   P r i j .   s r e d .   i z   P r e t h . & l t ; / K e y & g t ; & l t ; / D i a g r a m O b j e c t K e y & g t ; & l t ; D i a g r a m O b j e c t K e y & g t ; & l t ; K e y & g t ; M e a s u r e s \ N E D O S T A T N A   S R E D S T V A   2 0 2 3   P r i j .   s r e d .   i z   P r e t h . \ T a g I n f o \ F o r m u l a & l t ; / K e y & g t ; & l t ; / D i a g r a m O b j e c t K e y & g t ; & l t ; D i a g r a m O b j e c t K e y & g t ; & l t ; K e y & g t ; M e a s u r e s \ N E D O S T A T N A   S R E D S T V A   2 0 2 3   P r i j .   s r e d .   i z   P r e t h . \ T a g I n f o \ V r i j e d n o s t & l t ; / K e y & g t ; & l t ; / D i a g r a m O b j e c t K e y & g t ; & l t ; D i a g r a m O b j e c t K e y & g t ; & l t ; K e y & g t ; M e a s u r e s \ N E D O S T A T N A   S R E D S T V A   2 0 2 3   P r i j .   s r e d .   u   S l j e d .   g o d . & l t ; / K e y & g t ; & l t ; / D i a g r a m O b j e c t K e y & g t ; & l t ; D i a g r a m O b j e c t K e y & g t ; & l t ; K e y & g t ; M e a s u r e s \ N E D O S T A T N A   S R E D S T V A   2 0 2 3   P r i j .   s r e d .   u   S l j e d .   g o d . \ T a g I n f o \ F o r m u l a & l t ; / K e y & g t ; & l t ; / D i a g r a m O b j e c t K e y & g t ; & l t ; D i a g r a m O b j e c t K e y & g t ; & l t ; K e y & g t ; M e a s u r e s \ N E D O S T A T N A   S R E D S T V A   2 0 2 3   P r i j .   s r e d .   u   S l j e d .   g o d . \ T a g I n f o \ V r i j e d n o s t & l t ; / K e y & g t ; & l t ; / D i a g r a m O b j e c t K e y & g t ; & l t ; D i a g r a m O b j e c t K e y & g t ; & l t ; K e y & g t ; M e a s u r e s \ N E D O S T A T N A   S R E D S T V A   2 0 2 3   E U R   F I L T E R & l t ; / K e y & g t ; & l t ; / D i a g r a m O b j e c t K e y & g t ; & l t ; D i a g r a m O b j e c t K e y & g t ; & l t ; K e y & g t ; M e a s u r e s \ N E D O S T A T N A   S R E D S T V A   2 0 2 3   E U R   F I L T E R \ T a g I n f o \ F o r m u l a & l t ; / K e y & g t ; & l t ; / D i a g r a m O b j e c t K e y & g t ; & l t ; D i a g r a m O b j e c t K e y & g t ; & l t ; K e y & g t ; M e a s u r e s \ N E D O S T A T N A   S R E D S T V A   2 0 2 3   E U R   F I L T E R \ T a g I n f o \ V r i j e d n o s t & l t ; / K e y & g t ; & l t ; / D i a g r a m O b j e c t K e y & g t ; & l t ; D i a g r a m O b j e c t K e y & g t ; & l t ; K e y & g t ; M e a s u r e s \ N O V I   P L A N   2 0 2 3   E U R   F I L T E R & l t ; / K e y & g t ; & l t ; / D i a g r a m O b j e c t K e y & g t ; & l t ; D i a g r a m O b j e c t K e y & g t ; & l t ; K e y & g t ; M e a s u r e s \ N O V I   P L A N   2 0 2 3   E U R   F I L T E R \ T a g I n f o \ F o r m u l a & l t ; / K e y & g t ; & l t ; / D i a g r a m O b j e c t K e y & g t ; & l t ; D i a g r a m O b j e c t K e y & g t ; & l t ; K e y & g t ; M e a s u r e s \ N O V I   P L A N   2 0 2 3   E U R   F I L T E R \ T a g I n f o \ V r i j e d n o s t & l t ; / K e y & g t ; & l t ; / D i a g r a m O b j e c t K e y & g t ; & l t ; D i a g r a m O b j e c t K e y & g t ; & l t ; K e y & g t ; M e a s u r e s \ N O V I   P L A N   2 0 2 3   P r i j .   s r e d .   u   S l j e d .   g o d . & l t ; / K e y & g t ; & l t ; / D i a g r a m O b j e c t K e y & g t ; & l t ; D i a g r a m O b j e c t K e y & g t ; & l t ; K e y & g t ; M e a s u r e s \ N O V I   P L A N   2 0 2 3   P r i j .   s r e d .   u   S l j e d .   g o d . \ T a g I n f o \ F o r m u l a & l t ; / K e y & g t ; & l t ; / D i a g r a m O b j e c t K e y & g t ; & l t ; D i a g r a m O b j e c t K e y & g t ; & l t ; K e y & g t ; M e a s u r e s \ N O V I   P L A N   2 0 2 3   P r i j .   s r e d .   u   S l j e d .   g o d . \ T a g I n f o \ V r i j e d n o s t & l t ; / K e y & g t ; & l t ; / D i a g r a m O b j e c t K e y & g t ; & l t ; D i a g r a m O b j e c t K e y & g t ; & l t ; K e y & g t ; M e a s u r e s \ N O V I   P L A N   2 0 2 3   P r i j .   s r e d .   i z   P r e t h . & l t ; / K e y & g t ; & l t ; / D i a g r a m O b j e c t K e y & g t ; & l t ; D i a g r a m O b j e c t K e y & g t ; & l t ; K e y & g t ; M e a s u r e s \ N O V I   P L A N   2 0 2 3   P r i j .   s r e d .   i z   P r e t h . \ T a g I n f o \ F o r m u l a & l t ; / K e y & g t ; & l t ; / D i a g r a m O b j e c t K e y & g t ; & l t ; D i a g r a m O b j e c t K e y & g t ; & l t ; K e y & g t ; M e a s u r e s \ N O V I   P L A N   2 0 2 3   P r i j .   s r e d .   i z   P r e t h . \ T a g I n f o \ V r i j e d n o s t & l t ; / K e y & g t ; & l t ; / D i a g r a m O b j e c t K e y & g t ; & l t ; D i a g r a m O b j e c t K e y & g t ; & l t ; K e y & g t ; M e a s u r e s \ N O V I   P L A N   2 0 2 3 & l t ; / K e y & g t ; & l t ; / D i a g r a m O b j e c t K e y & g t ; & l t ; D i a g r a m O b j e c t K e y & g t ; & l t ; K e y & g t ; M e a s u r e s \ N O V I   P L A N   2 0 2 3 \ T a g I n f o \ F o r m u l a & l t ; / K e y & g t ; & l t ; / D i a g r a m O b j e c t K e y & g t ; & l t ; D i a g r a m O b j e c t K e y & g t ; & l t ; K e y & g t ; M e a s u r e s \ N O V I   P L A N   2 0 2 3 \ T a g I n f o \ V r i j e d n o s t & l t ; / K e y & g t ; & l t ; / D i a g r a m O b j e c t K e y & g t ; & l t ; D i a g r a m O b j e c t K e y & g t ; & l t ; K e y & g t ; M e a s u r e s \ I z v r ae n j e   z a   2 0 2 2   E U R & l t ; / K e y & g t ; & l t ; / D i a g r a m O b j e c t K e y & g t ; & l t ; D i a g r a m O b j e c t K e y & g t ; & l t ; K e y & g t ; M e a s u r e s \ I z v r ae n j e   z a   2 0 2 2   E U R \ T a g I n f o \ F o r m u l a & l t ; / K e y & g t ; & l t ; / D i a g r a m O b j e c t K e y & g t ; & l t ; D i a g r a m O b j e c t K e y & g t ; & l t ; K e y & g t ; M e a s u r e s \ I z v r ae n j e   z a   2 0 2 2   E U R \ T a g I n f o \ V r i j e d n o s t & l t ; / K e y & g t ; & l t ; / D i a g r a m O b j e c t K e y & g t ; & l t ; D i a g r a m O b j e c t K e y & g t ; & l t ; K e y & g t ; M e a s u r e s \ I z v r ae n j e   z a   2 0 2 2   E U R   9 2 1 1   P r i j .   s r e d .   i z   P r e t h . & l t ; / K e y & g t ; & l t ; / D i a g r a m O b j e c t K e y & g t ; & l t ; D i a g r a m O b j e c t K e y & g t ; & l t ; K e y & g t ; M e a s u r e s \ I z v r ae n j e   z a   2 0 2 2   E U R   9 2 1 1   P r i j .   s r e d .   i z   P r e t h . \ T a g I n f o \ F o r m u l a & l t ; / K e y & g t ; & l t ; / D i a g r a m O b j e c t K e y & g t ; & l t ; D i a g r a m O b j e c t K e y & g t ; & l t ; K e y & g t ; M e a s u r e s \ I z v r ae n j e   z a   2 0 2 2   E U R   9 2 1 1   P r i j .   s r e d .   i z   P r e t h . \ T a g I n f o \ V r i j e d n o s t & l t ; / K e y & g t ; & l t ; / D i a g r a m O b j e c t K e y & g t ; & l t ; D i a g r a m O b j e c t K e y & g t ; & l t ; K e y & g t ; M e a s u r e s \ I z v r ae n j e   z a   2 0 2 2   E U R   9 2 1 2   P r i j .   s r e d .   u   S l j e d .   g o d . & l t ; / K e y & g t ; & l t ; / D i a g r a m O b j e c t K e y & g t ; & l t ; D i a g r a m O b j e c t K e y & g t ; & l t ; K e y & g t ; M e a s u r e s \ I z v r ae n j e   z a   2 0 2 2   E U R   9 2 1 2   P r i j .   s r e d .   u   S l j e d .   g o d . \ T a g I n f o \ F o r m u l a & l t ; / K e y & g t ; & l t ; / D i a g r a m O b j e c t K e y & g t ; & l t ; D i a g r a m O b j e c t K e y & g t ; & l t ; K e y & g t ; M e a s u r e s \ I z v r ae n j e   z a   2 0 2 2   E U R   9 2 1 2   P r i j .   s r e d .   u   S l j e d .   g o d . \ T a g I n f o \ V r i j e d n o s t & l t ; / K e y & g t ; & l t ; / D i a g r a m O b j e c t K e y & g t ; & l t ; D i a g r a m O b j e c t K e y & g t ; & l t ; K e y & g t ; M e a s u r e s \ I z v r ae n j e   z a   2 0 2 2   E U R   F I L T E R & l t ; / K e y & g t ; & l t ; / D i a g r a m O b j e c t K e y & g t ; & l t ; D i a g r a m O b j e c t K e y & g t ; & l t ; K e y & g t ; M e a s u r e s \ I z v r ae n j e   z a   2 0 2 2   E U R   F I L T E R \ T a g I n f o \ F o r m u l a & l t ; / K e y & g t ; & l t ; / D i a g r a m O b j e c t K e y & g t ; & l t ; D i a g r a m O b j e c t K e y & g t ; & l t ; K e y & g t ; M e a s u r e s \ I z v r ae n j e   z a   2 0 2 2   E U R   F I L T E R \ T a g I n f o \ V r i j e d n o s t & l t ; / K e y & g t ; & l t ; / D i a g r a m O b j e c t K e y & g t ; & l t ; D i a g r a m O b j e c t K e y & g t ; & l t ; K e y & g t ; M e a s u r e s \ S u m   o f   P r o j e k c i j a   z a   2 0 2 5 .   E U R & l t ; / K e y & g t ; & l t ; / D i a g r a m O b j e c t K e y & g t ; & l t ; D i a g r a m O b j e c t K e y & g t ; & l t ; K e y & g t ; M e a s u r e s \ S u m   o f   P r o j e k c i j a   z a   2 0 2 5 .   E U R \ T a g I n f o \ F o r m u l a & l t ; / K e y & g t ; & l t ; / D i a g r a m O b j e c t K e y & g t ; & l t ; D i a g r a m O b j e c t K e y & g t ; & l t ; K e y & g t ; M e a s u r e s \ S u m   o f   P r o j e k c i j a   z a   2 0 2 5 .   E U R \ T a g I n f o \ V r i j e d n o s t & l t ; / K e y & g t ; & l t ; / D i a g r a m O b j e c t K e y & g t ; & l t ; D i a g r a m O b j e c t K e y & g t ; & l t ; K e y & g t ; M e a s u r e s \ Z b r o j   r e s u r s a   P l a n   z a   2 0 2 4 .   E U R & l t ; / K e y & g t ; & l t ; / D i a g r a m O b j e c t K e y & g t ; & l t ; D i a g r a m O b j e c t K e y & g t ; & l t ; K e y & g t ; M e a s u r e s \ Z b r o j   r e s u r s a   P l a n   z a   2 0 2 4 .   E U R \ T a g I n f o \ F o r m u l a & l t ; / K e y & g t ; & l t ; / D i a g r a m O b j e c t K e y & g t ; & l t ; D i a g r a m O b j e c t K e y & g t ; & l t ; K e y & g t ; M e a s u r e s \ Z b r o j   r e s u r s a   P l a n   z a   2 0 2 4 .   E U R \ T a g I n f o \ V r i j e d n o s t & l t ; / K e y & g t ; & l t ; / D i a g r a m O b j e c t K e y & g t ; & l t ; D i a g r a m O b j e c t K e y & g t ; & l t ; K e y & g t ; M e a s u r e s \ Z b r o j   r e s u r s a   I Z V O R N I                       P l a n   z a   2 0 2 3 .   E U R & l t ; / K e y & g t ; & l t ; / D i a g r a m O b j e c t K e y & g t ; & l t ; D i a g r a m O b j e c t K e y & g t ; & l t ; K e y & g t ; M e a s u r e s \ Z b r o j   r e s u r s a   I Z V O R N I                       P l a n   z a   2 0 2 3 .   E U R \ T a g I n f o \ F o r m u l a & l t ; / K e y & g t ; & l t ; / D i a g r a m O b j e c t K e y & g t ; & l t ; D i a g r a m O b j e c t K e y & g t ; & l t ; K e y & g t ; M e a s u r e s \ Z b r o j   r e s u r s a   I Z V O R N I                       P l a n   z a   2 0 2 3 .   E U R \ T a g I n f o \ V r i j e d n o s t & l t ; / K e y & g t ; & l t ; / D i a g r a m O b j e c t K e y & g t ; & l t ; D i a g r a m O b j e c t K e y & g t ; & l t ; K e y & g t ; M e a s u r e s \ Z b r o j   r e s u r s a   I z v r ae n j e   0 1 . 0 1 . - 3 0 . 0 6 . 2 0 2 2 . & l t ; / K e y & g t ; & l t ; / D i a g r a m O b j e c t K e y & g t ; & l t ; D i a g r a m O b j e c t K e y & g t ; & l t ; K e y & g t ; M e a s u r e s \ Z b r o j   r e s u r s a   I z v r ae n j e   0 1 . 0 1 . - 3 0 . 0 6 . 2 0 2 2 . \ T a g I n f o \ F o r m u l a & l t ; / K e y & g t ; & l t ; / D i a g r a m O b j e c t K e y & g t ; & l t ; D i a g r a m O b j e c t K e y & g t ; & l t ; K e y & g t ; M e a s u r e s \ Z b r o j   r e s u r s a   I z v r ae n j e   0 1 . 0 1 . - 3 0 . 0 6 . 2 0 2 2 . \ T a g I n f o \ V r i j e d n o s t & l t ; / K e y & g t ; & l t ; / D i a g r a m O b j e c t K e y & g t ; & l t ; D i a g r a m O b j e c t K e y & g t ; & l t ; K e y & g t ; M e a s u r e s \ Z b r o j   r e s u r s a   I z v r ae n j e   z a   2 0 2 2 .   E U R & l t ; / K e y & g t ; & l t ; / D i a g r a m O b j e c t K e y & g t ; & l t ; D i a g r a m O b j e c t K e y & g t ; & l t ; K e y & g t ; M e a s u r e s \ Z b r o j   r e s u r s a   I z v r ae n j e   z a   2 0 2 2 .   E U R \ T a g I n f o \ F o r m u l a & l t ; / K e y & g t ; & l t ; / D i a g r a m O b j e c t K e y & g t ; & l t ; D i a g r a m O b j e c t K e y & g t ; & l t ; K e y & g t ; M e a s u r e s \ Z b r o j   r e s u r s a   I z v r ae n j e   z a   2 0 2 2 .   E U R \ T a g I n f o \ V r i j e d n o s t & l t ; / K e y & g t ; & l t ; / D i a g r a m O b j e c t K e y & g t ; & l t ; D i a g r a m O b j e c t K e y & g t ; & l t ; K e y & g t ; C o l u m n s \ I Z V O R   S I F R A   I   N A Z I V   1 & l t ; / K e y & g t ; & l t ; / D i a g r a m O b j e c t K e y & g t ; & l t ; D i a g r a m O b j e c t K e y & g t ; & l t ; K e y & g t ; C o l u m n s \ P R I H O D I   B R O J   I   N A Z I V   1 & l t ; / K e y & g t ; & l t ; / D i a g r a m O b j e c t K e y & g t ; & l t ; D i a g r a m O b j e c t K e y & g t ; & l t ; K e y & g t ; C o l u m n s \ P R I H O D I   B R O J   I   N A Z I V   2 & l t ; / K e y & g t ; & l t ; / D i a g r a m O b j e c t K e y & g t ; & l t ; D i a g r a m O b j e c t K e y & g t ; & l t ; K e y & g t ; C o l u m n s \ P R I H O D I   B R O J   I   N A Z I V   3 & l t ; / K e y & g t ; & l t ; / D i a g r a m O b j e c t K e y & g t ; & l t ; D i a g r a m O b j e c t K e y & g t ; & l t ; K e y & g t ; C o l u m n s \ P R I H O D I   B R O J   I   N A Z I V   4 & l t ; / K e y & g t ; & l t ; / D i a g r a m O b j e c t K e y & g t ; & l t ; D i a g r a m O b j e c t K e y & g t ; & l t ; K e y & g t ; C o l u m n s \ F u n k c i j s k a     k l a s i f i k a c i j a   1 & l t ; / K e y & g t ; & l t ; / D i a g r a m O b j e c t K e y & g t ; & l t ; D i a g r a m O b j e c t K e y & g t ; & l t ; K e y & g t ; C o l u m n s \ F u n k c i j s k a     k l a s i f i k a c i j a   2 & l t ; / K e y & g t ; & l t ; / D i a g r a m O b j e c t K e y & g t ; & l t ; D i a g r a m O b j e c t K e y & g t ; & l t ; K e y & g t ; C o l u m n s \ P l a n   z a   2 0 2 2 .   E U R & l t ; / K e y & g t ; & l t ; / D i a g r a m O b j e c t K e y & g t ; & l t ; D i a g r a m O b j e c t K e y & g t ; & l t ; K e y & g t ; C o l u m n s \ I z v r ae n j e   z a   2 0 2 2 .   E U R & l t ; / K e y & g t ; & l t ; / D i a g r a m O b j e c t K e y & g t ; & l t ; D i a g r a m O b j e c t K e y & g t ; & l t ; K e y & g t ; C o l u m n s \ I Z V O R N I                       P l a n   z a   2 0 2 3 .   E U R & l t ; / K e y & g t ; & l t ; / D i a g r a m O b j e c t K e y & g t ; & l t ; D i a g r a m O b j e c t K e y & g t ; & l t ; K e y & g t ; C o l u m n s \ I z v r ae n j e   z a   2 0 2 3 .   E U R & l t ; / K e y & g t ; & l t ; / D i a g r a m O b j e c t K e y & g t ; & l t ; D i a g r a m O b j e c t K e y & g t ; & l t ; K e y & g t ; C o l u m n s \ P l a n   z a   2 0 2 4 .   E U R & l t ; / K e y & g t ; & l t ; / D i a g r a m O b j e c t K e y & g t ; & l t ; D i a g r a m O b j e c t K e y & g t ; & l t ; K e y & g t ; C o l u m n s \ P r o j e k c i j a   z a   2 0 2 5 .   E U R & l t ; / K e y & g t ; & l t ; / D i a g r a m O b j e c t K e y & g t ; & l t ; D i a g r a m O b j e c t K e y & g t ; & l t ; K e y & g t ; C o l u m n s \ P r o j e k c i j a   z a   2 0 2 6 .   E U R & l t ; / K e y & g t ; & l t ; / D i a g r a m O b j e c t K e y & g t ; & l t ; D i a g r a m O b j e c t K e y & g t ; & l t ; K e y & g t ; C o l u m n s \ I z v r ae n j e   0 1 . 0 1 . - 3 0 . 0 6 . 2 0 2 2 . & l t ; / K e y & g t ; & l t ; / D i a g r a m O b j e c t K e y & g t ; & l t ; D i a g r a m O b j e c t K e y & g t ; & l t ; K e y & g t ; C o l u m n s \ I Z V O R N I   /   T E K U I                                                       P l a n   z a   2 0 2 3 . & l t ; / K e y & g t ; & l t ; / D i a g r a m O b j e c t K e y & g t ; & l t ; D i a g r a m O b j e c t K e y & g t ; & l t ; K e y & g t ; C o l u m n s \ I z v r ae n j e   0 1 . 0 1 . - 3 0 . 0 6 . 2 0 2 3 . & l t ; / K e y & g t ; & l t ; / D i a g r a m O b j e c t K e y & g t ; & l t ; D i a g r a m O b j e c t K e y & g t ; & l t ; K e y & g t ; C o l u m n s \ I n d e k s & l t ; / K e y & g t ; & l t ; / D i a g r a m O b j e c t K e y & g t ; & l t ; D i a g r a m O b j e c t K e y & g t ; & l t ; K e y & g t ; C o l u m n s \ I n d e k s 2 & l t ; / K e y & g t ; & l t ; / D i a g r a m O b j e c t K e y & g t ; & l t ; D i a g r a m O b j e c t K e y & g t ; & l t ; K e y & g t ; C o l u m n s \ S M A N J E N J E   -   P R E R A S P O D J E L A   T E K U I   P L A N   2 0 2 3 . & l t ; / K e y & g t ; & l t ; / D i a g r a m O b j e c t K e y & g t ; & l t ; D i a g r a m O b j e c t K e y & g t ; & l t ; K e y & g t ; C o l u m n s \ P O V E A N J E   -   P R E R A S P O D J E L A   T E K U I   P L A N   2 0 2 3 . & l t ; / K e y & g t ; & l t ; / D i a g r a m O b j e c t K e y & g t ; & l t ; D i a g r a m O b j e c t K e y & g t ; & l t ; K e y & g t ; C o l u m n s \ U `T E D E   -   P R E R A S P O D J E L A   T E K U I   P L A N   2 0 2 3 . & l t ; / K e y & g t ; & l t ; / D i a g r a m O b j e c t K e y & g t ; & l t ; D i a g r a m O b j e c t K e y & g t ; & l t ; K e y & g t ; C o l u m n s \ N E D O S T A T N A   S R E D S T V A   -   P R E R A S P O D J E L A   T E K U I   P L A N   2 0 2 3 . & l t ; / K e y & g t ; & l t ; / D i a g r a m O b j e c t K e y & g t ; & l t ; D i a g r a m O b j e c t K e y & g t ; & l t ; K e y & g t ; C o l u m n s \ N O V I   P L A N   2 0 2 3 .   -   P R E R A S P O D J E L A   T E K U I   P L A N   2 0 2 3 . & l t ; / K e y & g t ; & l t ; / D i a g r a m O b j e c t K e y & g t ; & l t ; D i a g r a m O b j e c t K e y & g t ; & l t ; K e y & g t ; C o l u m n s \ R A Z D J E L & l t ; / K e y & g t ; & l t ; / D i a g r a m O b j e c t K e y & g t ; & l t ; D i a g r a m O b j e c t K e y & g t ; & l t ; K e y & g t ; C o l u m n s \ G L A V A & l t ; / K e y & g t ; & l t ; / D i a g r a m O b j e c t K e y & g t ; & l t ; D i a g r a m O b j e c t K e y & g t ; & l t ; K e y & g t ; C o l u m n s \ G L A V N I   P R O G R A M & l t ; / K e y & g t ; & l t ; / D i a g r a m O b j e c t K e y & g t ; & l t ; D i a g r a m O b j e c t K e y & g t ; & l t ; K e y & g t ; C o l u m n s \ P R O G R A M & l t ; / K e y & g t ; & l t ; / D i a g r a m O b j e c t K e y & g t ; & l t ; D i a g r a m O b j e c t K e y & g t ; & l t ; K e y & g t ; C o l u m n s \ P O D P R O G R A M   `I F R A   I   N A Z I V & l t ; / K e y & g t ; & l t ; / D i a g r a m O b j e c t K e y & g t ; & l t ; D i a g r a m O b j e c t K e y & g t ; & l t ; K e y & g t ; C o l u m n s \ I Z V O R   S I F R A   I   N A Z I V   2 & l t ; / K e y & g t ; & l t ; / D i a g r a m O b j e c t K e y & g t ; & l t ; D i a g r a m O b j e c t K e y & g t ; & l t ; K e y & g t ; C o l u m n s \ K o n t o   B r o j   i   N a z i v   1 & l t ; / K e y & g t ; & l t ; / D i a g r a m O b j e c t K e y & g t ; & l t ; D i a g r a m O b j e c t K e y & g t ; & l t ; K e y & g t ; C o l u m n s \ K o n t o   B r o j   i   N a z i v   2 & l t ; / K e y & g t ; & l t ; / D i a g r a m O b j e c t K e y & g t ; & l t ; D i a g r a m O b j e c t K e y & g t ; & l t ; K e y & g t ; C o l u m n s \ K o n t o   B r o j   i   N a z i v   3 & l t ; / K e y & g t ; & l t ; / D i a g r a m O b j e c t K e y & g t ; & l t ; D i a g r a m O b j e c t K e y & g t ; & l t ; K e y & g t ; C o l u m n s \ K o n t o   B r o j   i   N a z i v   4 & l t ; / K e y & g t ; & l t ; / D i a g r a m O b j e c t K e y & g t ; & l t ; D i a g r a m O b j e c t K e y & g t ; & l t ; K e y & g t ; L i n k s \ & a m p ; l t ; C o l u m n s \ S u m   o f   P r o j e k c i j a   z a   2 0 2 5 .   E U R & a m p ; g t ; - & a m p ; l t ; M e a s u r e s \ P r o j e k c i j a   z a   2 0 2 5 .   E U R & a m p ; g t ; & l t ; / K e y & g t ; & l t ; / D i a g r a m O b j e c t K e y & g t ; & l t ; D i a g r a m O b j e c t K e y & g t ; & l t ; K e y & g t ; L i n k s \ & a m p ; l t ; C o l u m n s \ S u m   o f   P r o j e k c i j a   z a   2 0 2 5 .   E U R & a m p ; g t ; - & a m p ; l t ; M e a s u r e s \ P r o j e k c i j a   z a   2 0 2 5 .   E U R & a m p ; g t ; \ C O L U M N & l t ; / K e y & g t ; & l t ; / D i a g r a m O b j e c t K e y & g t ; & l t ; D i a g r a m O b j e c t K e y & g t ; & l t ; K e y & g t ; L i n k s \ & a m p ; l t ; C o l u m n s \ S u m   o f   P r o j e k c i j a   z a   2 0 2 5 .   E U R & a m p ; g t ; - & a m p ; l t ; M e a s u r e s \ P r o j e k c i j a   z a   2 0 2 5 .   E U R & a m p ; g t ; \ M E A S U R E & l t ; / K e y & g t ; & l t ; / D i a g r a m O b j e c t K e y & g t ; & l t ; D i a g r a m O b j e c t K e y & g t ; & l t ; K e y & g t ; L i n k s \ & a m p ; l t ; C o l u m n s \ Z b r o j   r e s u r s a   P l a n   z a   2 0 2 4 .   E U R & a m p ; g t ; - & a m p ; l t ; M e a s u r e s \ P l a n   z a   2 0 2 4 .   E U R & a m p ; g t ; & l t ; / K e y & g t ; & l t ; / D i a g r a m O b j e c t K e y & g t ; & l t ; D i a g r a m O b j e c t K e y & g t ; & l t ; K e y & g t ; L i n k s \ & a m p ; l t ; C o l u m n s \ Z b r o j   r e s u r s a   P l a n   z a   2 0 2 4 .   E U R & a m p ; g t ; - & a m p ; l t ; M e a s u r e s \ P l a n   z a   2 0 2 4 .   E U R & a m p ; g t ; \ C O L U M N & l t ; / K e y & g t ; & l t ; / D i a g r a m O b j e c t K e y & g t ; & l t ; D i a g r a m O b j e c t K e y & g t ; & l t ; K e y & g t ; L i n k s \ & a m p ; l t ; C o l u m n s \ Z b r o j   r e s u r s a   P l a n   z a   2 0 2 4 .   E U R & a m p ; g t ; - & a m p ; l t ; M e a s u r e s \ P l a n   z a   2 0 2 4 .   E U R & a m p ; g t ; \ M E A S U R E & l t ; / K e y & g t ; & l t ; / D i a g r a m O b j e c t K e y & g t ; & l t ; D i a g r a m O b j e c t K e y & g t ; & l t ; K e y & g t ; L i n k s \ & a m p ; l t ; C o l u m n s \ Z b r o j 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 E U R & a m p ; g t ; & l t ; / K e y & g t ; & l t ; / D i a g r a m O b j e c t K e y & g t ; & l t ; D i a g r a m O b j e c t K e y & g t ; & l t ; K e y & g t ; L i n k s \ & a m p ; l t ; C o l u m n s \ Z b r o j 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 E U R & a m p ; g t ; \ C O L U M N & l t ; / K e y & g t ; & l t ; / D i a g r a m O b j e c t K e y & g t ; & l t ; D i a g r a m O b j e c t K e y & g t ; & l t ; K e y & g t ; L i n k s \ & a m p ; l t ; C o l u m n s \ Z b r o j 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 E U R & a m p ; g t ; \ M E A S U R E & l t ; / K e y & g t ; & l t ; / D i a g r a m O b j e c t K e y & g t ; & l t ; D i a g r a m O b j e c t K e y & g t ; & l t ; K e y & g t ; L i n k s \ & a m p ; l t ; C o l u m n s \ Z b r o j 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 0 1 . 0 1 . - 3 0 . 0 6 . 2 0 2 2 . & a m p ; g t ; & l t ; / K e y & g t ; & l t ; / D i a g r a m O b j e c t K e y & g t ; & l t ; D i a g r a m O b j e c t K e y & g t ; & l t ; K e y & g t ; L i n k s \ & a m p ; l t ; C o l u m n s \ Z b r o j 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 0 1 . 0 1 . - 3 0 . 0 6 . 2 0 2 2 . & a m p ; g t ; \ C O L U M N & l t ; / K e y & g t ; & l t ; / D i a g r a m O b j e c t K e y & g t ; & l t ; D i a g r a m O b j e c t K e y & g t ; & l t ; K e y & g t ; L i n k s \ & a m p ; l t ; C o l u m n s \ Z b r o j 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 0 1 . 0 1 . - 3 0 . 0 6 . 2 0 2 2 . & a m p ; g t ; \ M E A S U R E & l t ; / K e y & g t ; & l t ; / D i a g r a m O b j e c t K e y & g t ; & l t ; D i a g r a m O b j e c t K e y & g t ; & l t ; K e y & g t ; L i n k s \ & a m p ; l t ; C o l u m n s \ Z b r o j   r e s u r s a   I z v r ae n j e   z a   2 0 2 2 .   E U R & a m p ; g t ; - & a m p ; l t ; M e a s u r e s \ I z v r ae n j e   z a   2 0 2 2 .   E U R & a m p ; g t ; & l t ; / K e y & g t ; & l t ; / D i a g r a m O b j e c t K e y & g t ; & l t ; D i a g r a m O b j e c t K e y & g t ; & l t ; K e y & g t ; L i n k s \ & a m p ; l t ; C o l u m n s \ Z b r o j   r e s u r s a   I z v r ae n j e   z a   2 0 2 2 .   E U R & a m p ; g t ; - & a m p ; l t ; M e a s u r e s \ I z v r ae n j e   z a   2 0 2 2 .   E U R & a m p ; g t ; \ C O L U M N & l t ; / K e y & g t ; & l t ; / D i a g r a m O b j e c t K e y & g t ; & l t ; D i a g r a m O b j e c t K e y & g t ; & l t ; K e y & g t ; L i n k s \ & a m p ; l t ; C o l u m n s \ Z b r o j   r e s u r s a   I z v r ae n j e   z a   2 0 2 2 .   E U R & a m p ; g t ; - & a m p ; l t ; M e a s u r e s \ I z v r ae n j e   z a   2 0 2 2 .   E U R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2 3 & l t ; / F o c u s C o l u m n & g t ; & l t ; F o c u s R o w & g t ; 1 & l t ; / F o c u s R o w & g t ; & l t ; S e l e c t i o n E n d C o l u m n & g t ; 2 3 & l t ; / S e l e c t i o n E n d C o l u m n & g t ; & l t ; S e l e c t i o n E n d R o w & g t ; 1 & l t ; / S e l e c t i o n E n d R o w & g t ; & l t ; S e l e c t i o n S t a r t C o l u m n & g t ; 2 3 & l t ; / S e l e c t i o n S t a r t C o l u m n & g t ; & l t ; S e l e c t i o n S t a r t R o w & g t ; 1 & l t ; / S e l e c t i o n S t a r t R o w & g t ; & l t ; T e x t s & g t ; & l t ; M e a s u r e G r i d T e x t & g t ; & l t ; C o l u m n & g t ; 1 6 & l t ; / C o l u m n & g t ; & l t ; L a y e d O u t & g t ; t r u e & l t ; / L a y e d O u t & g t ; & l t ; R o w & g t ; 1 2 & l t ; / R o w & g t ; & l t ; / M e a s u r e G r i d T e x t & g t ; & l t ; M e a s u r e G r i d T e x t & g t ; & l t ; C o l u m n & g t ; 1 9 & l t ; / C o l u m n & g t ; & l t ; L a y e d O u t & g t ; t r u e & l t ; / L a y e d O u t & g t ; & l t ; R o w & g t ; 5 & l t ; / R o w & g t ; & l t ; / M e a s u r e G r i d T e x t & g t ; & l t ; M e a s u r e G r i d T e x t & g t ; & l t ; C o l u m n & g t ; 1 9 & l t ; / C o l u m n & g t ; & l t ; L a y e d O u t & g t ; t r u e & l t ; / L a y e d O u t & g t ; & l t ; R o w & g t ; 7 & l t ; / R o w & g t ; & l t ; / M e a s u r e G r i d T e x t & g t ; & l t ; M e a s u r e G r i d T e x t & g t ; & l t ; C o l u m n & g t ; 1 9 & l t ; / C o l u m n & g t ; & l t ; L a y e d O u t & g t ; t r u e & l t ; / L a y e d O u t & g t ; & l t ; R o w & g t ; 8 & l t ; / R o w & g t ; & l t ; / M e a s u r e G r i d T e x t & g t ; & l t ; / T e x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3 7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 H R K & l t ; / K e y & g t ; & l t ; / a : K e y & g t ; & l t ; a : V a l u e 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3 8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 9 2 1 1   P r i j .   s r e d .   i z   P r e t h . & l t ; / K e y & g t ; & l t ; / a : K e y & g t ; & l t ; a : V a l u e 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 9 2 1 2   P r i j .   s r e d .   u   S l j e d .   g o d . & l t ; / K e y & g t ; & l t ; / a : K e y & g t ; & l t ; a : V a l u e 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 9 2 1 1   P r i j .   s r e d .   i z   P r e t h . & l t ; / K e y & g t ; & l t ; / a : K e y & g t ; & l t ; a : V a l u e 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 9 2 1 2   P r i j .   s r e d .   u   S l j e d .   g o d . & l t ; / K e y & g t ; & l t ; / a : K e y & g t ; & l t ; a : V a l u e 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 9 2 1 1   P r i j .   s r e d .   i z   P r e t h . & l t ; / K e y & g t ; & l t ; / a : K e y & g t ; & l t ; a : V a l u e 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 9 2 1 2   P r i j .   s r e d .   u   S l j e d .   g o d . & l t ; / K e y & g t ; & l t ; / a : K e y & g t ; & l t ; a : V a l u e 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 F I L T E R & l t ; / K e y & g t ; & l t ; / a : K e y & g t ; & l t ; a : V a l u e 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 F I L T E R & l t ; / K e y & g t ; & l t ; / a : K e y & g t ; & l t ; a : V a l u e 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 F I L T E R & l t ; / K e y & g t ; & l t ; / a : K e y & g t ; & l t ; a : V a l u e 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 9 2 1 1   P r i j .   s r e d .   i z   P r e t h . & l t ; / K e y & g t ; & l t ; / a : K e y & g t ; & l t ; a : V a l u e 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 9 2 1 2   P r i j .   s r e d .   u   S l j e d .   g o d . & l t ; / K e y & g t ; & l t ; / a : K e y & g t ; & l t ; a : V a l u e 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 F I L T E R & l t ; / K e y & g t ; & l t ; / a : K e y & g t ; & l t ; a : V a l u e 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 9 2 1 1   P r i j .   s r e d .   i z   P r e t h . & l t ; / K e y & g t ; & l t ; / a : K e y & g t ; & l t ; a : V a l u e 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 9 2 1 2   P r i j .   s r e d .   u   S l j e d .   g o d . & l t ; / K e y & g t ; & l t ; / a : K e y & g t ; & l t ; a : V a l u e 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 F I L T E R & l t ; / K e y & g t ; & l t ; / a : K e y & g t ; & l t ; a : V a l u e 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 9 2 1 1   P r i j .   s r e d .   i z   P r e t h . & l t ; / K e y & g t ; & l t ; / a : K e y & g t ; & l t ; a : V a l u e 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 9 2 1 2   P r i j .   s r e d .   u   S l j e d .   g o d . & l t ; / K e y & g t ; & l t ; / a : K e y & g t ; & l t ; a : V a l u e 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 F I L T E R & l t ; / K e y & g t ; & l t ; / a : K e y & g t ; & l t ; a : V a l u e 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 9 2 1 1   P r i j .   s r e d .   i z   P r e t h . & l t ; / K e y & g t ; & l t ; / a : K e y & g t ; & l t ; a : V a l u e 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 9 2 1 2   P r i j .   s r e d .   u   S l j e d .   g o d . & l t ; / K e y & g t ; & l t ; / a : K e y & g t ; & l t ; a : V a l u e 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 F I L T E R & l t ; / K e y & g t ; & l t ; / a : K e y & g t ; & l t ; a : V a l u e 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 9 2 1 1   P r i j .   s r e d .   i z   P r e t h . & l t ; / K e y & g t ; & l t ; / a : K e y & g t ; & l t ; a : V a l u e 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 9 2 1 2   P r i j .   s r e d .   u   S l j e d .   g o d . & l t ; / K e y & g t ; & l t ; / a : K e y & g t ; & l t ; a : V a l u e 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 F I L T E R & l t ; / K e y & g t ; & l t ; / a : K e y & g t ; & l t ; a : V a l u e 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 i z   P r e t h . & l t ; / K e y & g t ; & l t ; / a : K e y & g t ; & l t ; a : V a l u e 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 u   S l j e d .   g o d . & l t ; / K e y & g t ; & l t ; / a : K e y & g t ; & l t ; a : V a l u e 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 F I L T E R & l t ; / K e y & g t ; & l t ; / a : K e y & g t ; & l t ; a : V a l u e 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 / I Z V O R N I   T E K U I   P L A N   z a   2 0 2 3 ) & l t ; / K e y & g t ; & l t ; / a : K e y & g t ; & l t ; a : V a l u e 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 / I Z V O R N I   T E K U I   P L A N   z a   2 0 2 3 ) \ T a g I n f o \ F o r m u l a & l t ; / K e y & g t ; & l t ; / a : K e y & g t ; & l t ; a : V a l u e 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 / I Z V O R N I   T E K U I   P L A N   z a   2 0 2 3 ) \ T a g I n f o \ V r i j e d n o s t & l t ; / K e y & g t ; & l t ; / a : K e y & g t ; & l t ; a : V a l u e 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 s r e d .   i z   P r e t h . & l t ; / K e y & g t ; & l t ; / a : K e y & g t ; & l t ; a : V a l u e 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 s r e s .   u   S l j e d .   g o d . & l t ; / K e y & g t ; & l t ; / a : K e y & g t ; & l t ; a : V a l u e 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 s r e s . 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 s r e s . 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 F I L T E R & l t ; / K e y & g t ; & l t ; / a : K e y & g t ; & l t ; a : V a l u e 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 0 1 . 0 1 - 3 0 . 0 6 . 2 0 2 2   E U R & l t ; / K e y & g t ; & l t ; / a : K e y & g t ; & l t ; a : V a l u e 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9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 0 1 . 0 1 - 3 0 . 0 6 . 2 0 2 3 .   E U R & l t ; / K e y & g t ; & l t ; / a : K e y & g t ; & l t ; a : V a l u e 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9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 0 1 . 0 1 - 3 0 . 0 6 . 2 0 2 3 . 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 0 1 . 0 1 - 3 0 . 0 6 . 2 0 2 3 . 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  E U R & l t ; / K e y & g t ; & l t ; / a : K e y & g t ; & l t ; a : V a l u e 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  P r i j .   s r e d .   i z   P r e t h . & l t ; / K e y & g t ; & l t ; / a : K e y & g t ; & l t ; a : V a l u e 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  P r i j .   s r e d .   u   S l j e d .   g o d . & l t ; / K e y & g t ; & l t ; / a : K e y & g t ; & l t ; a : V a l u e 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  E U R   F I L T E R & l t ; / K e y & g t ; & l t ; / a : K e y & g t ; & l t ; a : V a l u e 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  P r i j .   s r e d .   i z   P r e t h . & l t ; / K e y & g t ; & l t ; / a : K e y & g t ; & l t ; a : V a l u e 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  P r i j .   s r e d .   u   S l j e d .   g o d . & l t ; / K e y & g t ; & l t ; / a : K e y & g t ; & l t ; a : V a l u e 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  E U R   F I L T E R & l t ; / K e y & g t ; & l t ; / a : K e y & g t ; & l t ; a : V a l u e 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  P r i j .   s r e d .   i z   P r e t h . & l t ; / K e y & g t ; & l t ; / a : K e y & g t ; & l t ; a : V a l u e 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  P r i j .   s r e d .   u   S l j e d .   g o d . & l t ; / K e y & g t ; & l t ; / a : K e y & g t ; & l t ; a : V a l u e 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  E U R   F I L T E R & l t ; / K e y & g t ; & l t ; / a : K e y & g t ; & l t ; a : V a l u e 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  P r i j .   s r e d .   i z   P r e t h . & l t ; / K e y & g t ; & l t ; / a : K e y & g t ; & l t ; a : V a l u e 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  P r i j .   s r e d .   u   S l j e d .   g o d . & l t ; / K e y & g t ; & l t ; / a : K e y & g t ; & l t ; a : V a l u e 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  E U R   F I L T E R & l t ; / K e y & g t ; & l t ; / a : K e y & g t ; & l t ; a : V a l u e 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  E U R   F I L T E R & l t ; / K e y & g t ; & l t ; / a : K e y & g t ; & l t ; a : V a l u e 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  P r i j .   s r e d .   u   S l j e d .   g o d . & l t ; / K e y & g t ; & l t ; / a : K e y & g t ; & l t ; a : V a l u e 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  P r i j .   s r e d .   i z   P r e t h . & l t ; / K e y & g t ; & l t ; / a : K e y & g t ; & l t ; a : V a l u e 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 z a   2 0 2 2   E U R & l t ; / K e y & g t ; & l t ; / a : K e y & g t ; & l t ; a : V a l u e 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 z a  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 z a  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 z a   2 0 2 2   E U R   9 2 1 1   P r i j .   s r e d .   i z   P r e t h . & l t ; / K e y & g t ; & l t ; / a : K e y & g t ; & l t ; a : V a l u e 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 z a   2 0 2 2 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 z a   2 0 2 2 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 z a   2 0 2 2   E U R   9 2 1 2   P r i j .   s r e d .   u   S l j e d .   g o d . & l t ; / K e y & g t ; & l t ; / a : K e y & g t ; & l t ; a : V a l u e 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 z a   2 0 2 2 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 z a   2 0 2 2 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 z a   2 0 2 2   E U R   F I L T E R & l t ; / K e y & g t ; & l t ; / a : K e y & g t ; & l t ; a : V a l u e 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 z a   2 0 2 2 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 z a   2 0 2 2 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 P r o j e k c i j a   z a   2 0 2 5 . 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 P r o j e k c i j a   z a   2 0 2 5 . 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 P r o j e k c i j a   z a   2 0 2 5 . 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 P l a n   z a   2 0 2 4 .   E U R & l t ; / K e y & g t ; & l t ; / a : K e y & g t ; & l t ; a : V a l u e 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 P l a n   z a   2 0 2 4 . 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 P l a n   z a   2 0 2 4 . 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 I Z V O R N I                       P l a n   z a   2 0 2 3 .   E U R & l t ; / K e y & g t ; & l t ; / a : K e y & g t ; & l t ; a : V a l u e 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 I Z V O R N I                       P l a n   z a   2 0 2 3 . 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 I Z V O R N I                       P l a n   z a   2 0 2 3 . 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 I z v r ae n j e   0 1 . 0 1 . - 3 0 . 0 6 . 2 0 2 2 . & l t ; / K e y & g t ; & l t ; / a : K e y & g t ; & l t ; a : V a l u e 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 I z v r ae n j e   0 1 . 0 1 . - 3 0 . 0 6 . 2 0 2 2 . \ T a g I n f o \ F o r m u l a & l t ; / K e y & g t ; & l t ; / a : K e y & g t ; & l t ; a : V a l u e 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 I z v r ae n j e   0 1 . 0 1 . - 3 0 . 0 6 . 2 0 2 2 . \ T a g I n f o \ V r i j e d n o s t & l t ; / K e y & g t ; & l t ; / a : K e y & g t ; & l t ; a : V a l u e 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 I z v r ae n j e   z a   2 0 2 2 .   E U R & l t ; / K e y & g t ; & l t ; / a : K e y & g t ; & l t ; a : V a l u e 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 I z v r ae n j e   z a   2 0 2 2 . 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 I z v r ae n j e   z a   2 0 2 2 . 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  S I F R A   I   N A Z I V   1 & l t ; / K e y & g t ; & l t ; / a : K e y & g t ; & l t ; a : V a l u e 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 1 & l t ; / K e y & g t ; & l t ; / a : K e y & g t ; & l t ; a : V a l u e 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 2 & l t ; / K e y & g t ; & l t ; / a : K e y & g t ; & l t ; a : V a l u e 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 3 & l t ; / K e y & g t ; & l t ; / a : K e y & g t ; & l t ; a : V a l u e 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 4 & l t ; / K e y & g t ; & l t ; / a : K e y & g t ; & l t ; a : V a l u e 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k c i j s k a     k l a s i f i k a c i j a   1 & l t ; / K e y & g t ; & l t ; / a : K e y & g t ; & l t ; a : V a l u e 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k c i j s k a     k l a s i f i k a c i j a   2 & l t ; / K e y & g t ; & l t ; / a : K e y & g t ; & l t ; a : V a l u e 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 2 0 2 2 .   E U R & l t ; / K e y & g t ; & l t ; / a : K e y & g t ; & l t ; a : V a l u e 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 z a   2 0 2 2 .   E U R & l t ; / K e y & g t ; & l t ; / a : K e y & g t ; & l t ; a : V a l u e 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N I                       P l a n   z a   2 0 2 3 .   E U R & l t ; / K e y & g t ; & l t ; / a : K e y & g t ; & l t ; a : V a l u e 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 z a   2 0 2 3 .   E U R & l t ; / K e y & g t ; & l t ; / a : K e y & g t ; & l t ; a : V a l u e 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 2 0 2 4 .   E U R & l t ; / K e y & g t ; & l t ; / a : K e y & g t ; & l t ; a : V a l u e 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 2 0 2 5 . 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 2 0 2 6 .   E U R & l t ; / K e y & g t ; & l t ; / a : K e y & g t ; & l t ; a : V a l u e 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 0 1 . 0 1 . - 3 0 . 0 6 . 2 0 2 2 . & l t ; / K e y & g t ; & l t ; / a : K e y & g t ; & l t ; a : V a l u e 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N I   /   T E K U I                                                       P l a n   z a   2 0 2 3 . & l t ; / K e y & g t ; & l t ; / a : K e y & g t ; & l t ; a : V a l u e 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 0 1 . 0 1 . - 3 0 . 0 6 . 2 0 2 3 . & l t ; / K e y & g t ; & l t ; / a : K e y & g t ; & l t ; a : V a l u e 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e k s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e k s 2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M A N J E N J E   -   P R E R A S P O D J E L A   T E K U I   P L A N   2 0 2 3 . & l t ; / K e y & g t ; & l t ; / a : K e y & g t ; & l t ; a : V a l u e 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V E A N J E   -   P R E R A S P O D J E L A   T E K U I   P L A N   2 0 2 3 . & l t ; / K e y & g t ; & l t ; / a : K e y & g t ; & l t ; a : V a l u e 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`T E D E   -   P R E R A S P O D J E L A   T E K U I   P L A N   2 0 2 3 . & l t ; / K e y & g t ; & l t ; / a : K e y & g t ; & l t ; a : V a l u e 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D O S T A T N A   S R E D S T V A   -   P R E R A S P O D J E L A   T E K U I   P L A N   2 0 2 3 . & l t ; / K e y & g t ; & l t ; / a : K e y & g t ; & l t ; a : V a l u e 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V I   P L A N   2 0 2 3 .   -   P R E R A S P O D J E L A   T E K U I   P L A N   2 0 2 3 . & l t ; / K e y & g t ; & l t ; / a : K e y & g t ; & l t ; a : V a l u e 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Z D J E L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N I   P R O G R A M & l t ; / K e y & g t ; & l t ; / a : K e y & g t ; & l t ; a : V a l u e 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D P R O G R A M   `I F R A   I   N A Z I V & l t ; / K e y & g t ; & l t ; / a : K e y & g t ; & l t ; a : V a l u e 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  S I F R A   I   N A Z I V   2 & l t ; / K e y & g t ; & l t ; / a : K e y & g t ; & l t ; a : V a l u e 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 1 & l t ; / K e y & g t ; & l t ; / a : K e y & g t ; & l t ; a : V a l u e 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 3 & l t ; / K e y & g t ; & l t ; / a : K e y & g t ; & l t ; a : V a l u e 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 4 & l t ; / K e y & g t ; & l t ; / a : K e y & g t ; & l t ; a : V a l u e 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 P r o j e k c i j a   z a   2 0 2 5 .   E U R & a m p ; g t ; - & a m p ; l t ; M e a s u r e s \ P r o j e k c i j a   z a   2 0 2 5 .   E U R & a m p ; g t ; & l t ; / K e y & g t ; & l t ; / a : K e y & g t ; & l t ; a : V a l u e 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 P r o j e k c i j a   z a   2 0 2 5 .   E U R & a m p ; g t ; - & a m p ; l t ; M e a s u r e s \ P r o j e k c i j a   z a   2 0 2 5 .   E U R & a m p ; g t ; \ C O L U M N & l t ; / K e y & g t ; & l t ; / a : K e y & g t ; & l t ; a : V a l u e 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 P r o j e k c i j a   z a   2 0 2 5 .   E U R & a m p ; g t ; - & a m p ; l t ; M e a s u r e s \ P r o j e k c i j a   z a   2 0 2 5 .   E U R & a m p ; g t ; \ M E A S U R E & l t ; / K e y & g t ; & l t ; / a : K e y & g t ; & l t ; a : V a l u e 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 P l a n   z a   2 0 2 4 .   E U R & a m p ; g t ; - & a m p ; l t ; M e a s u r e s \ P l a n   z a   2 0 2 4 .   E U R & a m p ; g t ; & l t ; / K e y & g t ; & l t ; / a : K e y & g t ; & l t ; a : V a l u e 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 P l a n   z a   2 0 2 4 .   E U R & a m p ; g t ; - & a m p ; l t ; M e a s u r e s \ P l a n   z a   2 0 2 4 .   E U R & a m p ; g t ; \ C O L U M N & l t ; / K e y & g t ; & l t ; / a : K e y & g t ; & l t ; a : V a l u e 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 P l a n   z a   2 0 2 4 .   E U R & a m p ; g t ; - & a m p ; l t ; M e a s u r e s \ P l a n   z a   2 0 2 4 .   E U R & a m p ; g t ; \ M E A S U R E & l t ; / K e y & g t ; & l t ; / a : K e y & g t ; & l t ; a : V a l u e 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 I z v r ae n j e   z a   2 0 2 2 .   E U R & a m p ; g t ; - & a m p ; l t ; M e a s u r e s \ I z v r ae n j e   z a   2 0 2 2 .   E U R & a m p ; g t ; & l t ; / K e y & g t ; & l t ; / a : K e y & g t ; & l t ; a : V a l u e 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 I z v r ae n j e   z a   2 0 2 2 .   E U R & a m p ; g t ; - & a m p ; l t ; M e a s u r e s \ I z v r ae n j e   z a   2 0 2 2 .   E U R & a m p ; g t ; \ C O L U M N & l t ; / K e y & g t ; & l t ; / a : K e y & g t ; & l t ; a : V a l u e 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 I z v r ae n j e   z a   2 0 2 2 .   E U R & a m p ; g t ; - & a m p ; l t ; M e a s u r e s \ I z v r ae n j e   z a   2 0 2 2 .   E U R & a m p ; g t ; \ M E A S U R E & l t ; / K e y & g t ; & l t ; / a : K e y & g t ; & l t ; a : V a l u e 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90.xml>��< ? x m l   v e r s i o n = " 1 . 0 "   e n c o d i n g = " U T F - 1 6 " ? > < G e m i n i   x m l n s = " h t t p : / / g e m i n i / p i v o t c u s t o m i z a t i o n / b 1 f a 5 2 e 1 - b a a 7 - 4 e 8 f - a d 3 9 - 0 7 c 6 5 4 9 f 6 4 5 a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1.xml>��< ? x m l   v e r s i o n = " 1 . 0 "   e n c o d i n g = " U T F - 1 6 " ? > < G e m i n i   x m l n s = " h t t p : / / g e m i n i / p i v o t c u s t o m i z a t i o n / e e e a e c 3 7 - c c 3 e - 4 6 6 1 - 9 d 9 6 - 1 6 c b 5 f b c c c 7 f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2.xml>��< ? x m l   v e r s i o n = " 1 . 0 "   e n c o d i n g = " U T F - 1 6 " ? > < G e m i n i   x m l n s = " h t t p : / / g e m i n i / p i v o t c u s t o m i z a t i o n / e b 2 9 e d 0 c - 9 c a 8 - 4 1 9 6 - b c 2 4 - b 9 4 6 1 2 8 b 4 c c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3.xml>��< ? x m l   v e r s i o n = " 1 . 0 "   e n c o d i n g = " U T F - 1 6 " ? > < G e m i n i   x m l n s = " h t t p : / / g e m i n i / p i v o t c u s t o m i z a t i o n / 9 d 0 8 4 c 8 f - 9 d 3 c - 4 3 8 8 - a d 3 8 - d 1 3 5 8 a 0 2 2 0 9 a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95.xml>��< ? x m l   v e r s i o n = " 1 . 0 "   e n c o d i n g = " U T F - 1 6 " ? > < G e m i n i   x m l n s = " h t t p : / / g e m i n i / p i v o t c u s t o m i z a t i o n / 5 c 6 4 0 7 5 9 - 6 7 c 4 - 4 1 3 5 - a a 2 e - d 3 1 0 0 c d 6 3 a 8 8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6.xml>��< ? x m l   v e r s i o n = " 1 . 0 "   e n c o d i n g = " U T F - 1 6 " ? > < G e m i n i   x m l n s = " h t t p : / / g e m i n i / p i v o t c u s t o m i z a t i o n / 9 c 9 d 4 6 2 6 - 3 2 5 6 - 4 a 8 b - b 7 3 f - b 9 1 e 3 8 6 d 6 0 1 5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8.xml>��< ? x m l   v e r s i o n = " 1 . 0 "   e n c o d i n g = " U T F - 1 6 " ? > < G e m i n i   x m l n s = " h t t p : / / g e m i n i / p i v o t c u s t o m i z a t i o n / 3 f 8 9 5 c 9 6 - a e 9 5 - 4 9 d 0 - 9 4 c 4 - a 8 2 9 8 9 9 8 b 1 3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9.xml>��< ? x m l   v e r s i o n = " 1 . 0 "   e n c o d i n g = " U T F - 1 6 " ? > < G e m i n i   x m l n s = " h t t p : / / g e m i n i / p i v o t c u s t o m i z a t i o n / 4 5 2 7 f d d 4 - 3 5 7 a - 4 3 4 3 - b 4 c 7 - d a 8 2 5 b f 7 4 4 b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00841F52-F290-41EB-900D-D316FDFAD367}">
  <ds:schemaRefs/>
</ds:datastoreItem>
</file>

<file path=customXml/itemProps10.xml><?xml version="1.0" encoding="utf-8"?>
<ds:datastoreItem xmlns:ds="http://schemas.openxmlformats.org/officeDocument/2006/customXml" ds:itemID="{86F7953B-EFD8-4CDF-A57F-43C007DEA2FA}">
  <ds:schemaRefs/>
</ds:datastoreItem>
</file>

<file path=customXml/itemProps100.xml><?xml version="1.0" encoding="utf-8"?>
<ds:datastoreItem xmlns:ds="http://schemas.openxmlformats.org/officeDocument/2006/customXml" ds:itemID="{3F83E0AA-EA43-405C-9D51-807E86CF8AA3}">
  <ds:schemaRefs/>
</ds:datastoreItem>
</file>

<file path=customXml/itemProps101.xml><?xml version="1.0" encoding="utf-8"?>
<ds:datastoreItem xmlns:ds="http://schemas.openxmlformats.org/officeDocument/2006/customXml" ds:itemID="{91ED66A8-E545-4BBB-A75F-78510816E998}">
  <ds:schemaRefs/>
</ds:datastoreItem>
</file>

<file path=customXml/itemProps102.xml><?xml version="1.0" encoding="utf-8"?>
<ds:datastoreItem xmlns:ds="http://schemas.openxmlformats.org/officeDocument/2006/customXml" ds:itemID="{1A7AB2FD-8093-46AB-B2F4-ED0D0C1FFE01}">
  <ds:schemaRefs/>
</ds:datastoreItem>
</file>

<file path=customXml/itemProps103.xml><?xml version="1.0" encoding="utf-8"?>
<ds:datastoreItem xmlns:ds="http://schemas.openxmlformats.org/officeDocument/2006/customXml" ds:itemID="{2F95D44A-D55C-483F-8DEB-ACEA69FDC211}">
  <ds:schemaRefs/>
</ds:datastoreItem>
</file>

<file path=customXml/itemProps104.xml><?xml version="1.0" encoding="utf-8"?>
<ds:datastoreItem xmlns:ds="http://schemas.openxmlformats.org/officeDocument/2006/customXml" ds:itemID="{61B20AE1-DF21-4862-8DA7-A89B7169739F}">
  <ds:schemaRefs/>
</ds:datastoreItem>
</file>

<file path=customXml/itemProps105.xml><?xml version="1.0" encoding="utf-8"?>
<ds:datastoreItem xmlns:ds="http://schemas.openxmlformats.org/officeDocument/2006/customXml" ds:itemID="{B1E06184-ADA0-467D-9095-05B1D782A296}">
  <ds:schemaRefs/>
</ds:datastoreItem>
</file>

<file path=customXml/itemProps106.xml><?xml version="1.0" encoding="utf-8"?>
<ds:datastoreItem xmlns:ds="http://schemas.openxmlformats.org/officeDocument/2006/customXml" ds:itemID="{D08BE4C5-0F38-4927-886F-F31BA63CF64A}">
  <ds:schemaRefs/>
</ds:datastoreItem>
</file>

<file path=customXml/itemProps107.xml><?xml version="1.0" encoding="utf-8"?>
<ds:datastoreItem xmlns:ds="http://schemas.openxmlformats.org/officeDocument/2006/customXml" ds:itemID="{137388C6-B1A2-45DB-B407-8B4B4FF0E91F}">
  <ds:schemaRefs/>
</ds:datastoreItem>
</file>

<file path=customXml/itemProps11.xml><?xml version="1.0" encoding="utf-8"?>
<ds:datastoreItem xmlns:ds="http://schemas.openxmlformats.org/officeDocument/2006/customXml" ds:itemID="{A06624C7-D52B-4769-96C2-5C3804CB1049}">
  <ds:schemaRefs/>
</ds:datastoreItem>
</file>

<file path=customXml/itemProps12.xml><?xml version="1.0" encoding="utf-8"?>
<ds:datastoreItem xmlns:ds="http://schemas.openxmlformats.org/officeDocument/2006/customXml" ds:itemID="{D7E82463-93BD-4376-9FC2-11A02794AF05}">
  <ds:schemaRefs/>
</ds:datastoreItem>
</file>

<file path=customXml/itemProps13.xml><?xml version="1.0" encoding="utf-8"?>
<ds:datastoreItem xmlns:ds="http://schemas.openxmlformats.org/officeDocument/2006/customXml" ds:itemID="{856443ED-5F28-410D-BF7A-37A3AD22198D}">
  <ds:schemaRefs/>
</ds:datastoreItem>
</file>

<file path=customXml/itemProps14.xml><?xml version="1.0" encoding="utf-8"?>
<ds:datastoreItem xmlns:ds="http://schemas.openxmlformats.org/officeDocument/2006/customXml" ds:itemID="{7387FF4C-1853-42C6-9106-4E364BAEEF46}">
  <ds:schemaRefs/>
</ds:datastoreItem>
</file>

<file path=customXml/itemProps15.xml><?xml version="1.0" encoding="utf-8"?>
<ds:datastoreItem xmlns:ds="http://schemas.openxmlformats.org/officeDocument/2006/customXml" ds:itemID="{5D119734-D213-41FF-A2EC-4DF5C1684CDA}">
  <ds:schemaRefs/>
</ds:datastoreItem>
</file>

<file path=customXml/itemProps16.xml><?xml version="1.0" encoding="utf-8"?>
<ds:datastoreItem xmlns:ds="http://schemas.openxmlformats.org/officeDocument/2006/customXml" ds:itemID="{68608961-66B1-4E35-834D-D9C105137270}">
  <ds:schemaRefs/>
</ds:datastoreItem>
</file>

<file path=customXml/itemProps17.xml><?xml version="1.0" encoding="utf-8"?>
<ds:datastoreItem xmlns:ds="http://schemas.openxmlformats.org/officeDocument/2006/customXml" ds:itemID="{21245A6F-D4AE-4E7F-831F-12A2E53FE944}">
  <ds:schemaRefs/>
</ds:datastoreItem>
</file>

<file path=customXml/itemProps18.xml><?xml version="1.0" encoding="utf-8"?>
<ds:datastoreItem xmlns:ds="http://schemas.openxmlformats.org/officeDocument/2006/customXml" ds:itemID="{24EE5608-7C68-4964-985C-8D814486BFEB}">
  <ds:schemaRefs/>
</ds:datastoreItem>
</file>

<file path=customXml/itemProps19.xml><?xml version="1.0" encoding="utf-8"?>
<ds:datastoreItem xmlns:ds="http://schemas.openxmlformats.org/officeDocument/2006/customXml" ds:itemID="{1446EC42-1CF0-45E3-B0B0-421DA51C6131}">
  <ds:schemaRefs/>
</ds:datastoreItem>
</file>

<file path=customXml/itemProps2.xml><?xml version="1.0" encoding="utf-8"?>
<ds:datastoreItem xmlns:ds="http://schemas.openxmlformats.org/officeDocument/2006/customXml" ds:itemID="{FA6B1A58-C562-4DFC-9176-CA9B06398BE4}">
  <ds:schemaRefs/>
</ds:datastoreItem>
</file>

<file path=customXml/itemProps20.xml><?xml version="1.0" encoding="utf-8"?>
<ds:datastoreItem xmlns:ds="http://schemas.openxmlformats.org/officeDocument/2006/customXml" ds:itemID="{E3A7755D-6D32-4F1F-A0E5-2012186BF1DA}">
  <ds:schemaRefs/>
</ds:datastoreItem>
</file>

<file path=customXml/itemProps21.xml><?xml version="1.0" encoding="utf-8"?>
<ds:datastoreItem xmlns:ds="http://schemas.openxmlformats.org/officeDocument/2006/customXml" ds:itemID="{3248A5F6-4AD5-4319-B57C-CCFB389D9F31}">
  <ds:schemaRefs/>
</ds:datastoreItem>
</file>

<file path=customXml/itemProps22.xml><?xml version="1.0" encoding="utf-8"?>
<ds:datastoreItem xmlns:ds="http://schemas.openxmlformats.org/officeDocument/2006/customXml" ds:itemID="{691E351D-C87E-4426-9A16-D17FC676971F}">
  <ds:schemaRefs/>
</ds:datastoreItem>
</file>

<file path=customXml/itemProps23.xml><?xml version="1.0" encoding="utf-8"?>
<ds:datastoreItem xmlns:ds="http://schemas.openxmlformats.org/officeDocument/2006/customXml" ds:itemID="{0697B8C9-0FDD-4877-BBCA-C13B822DFB29}">
  <ds:schemaRefs/>
</ds:datastoreItem>
</file>

<file path=customXml/itemProps24.xml><?xml version="1.0" encoding="utf-8"?>
<ds:datastoreItem xmlns:ds="http://schemas.openxmlformats.org/officeDocument/2006/customXml" ds:itemID="{AD0E0CEC-3920-4E64-9A12-A6EC10C1F847}">
  <ds:schemaRefs/>
</ds:datastoreItem>
</file>

<file path=customXml/itemProps25.xml><?xml version="1.0" encoding="utf-8"?>
<ds:datastoreItem xmlns:ds="http://schemas.openxmlformats.org/officeDocument/2006/customXml" ds:itemID="{6D9659EC-EE87-4B1C-9620-06F9164CA050}">
  <ds:schemaRefs/>
</ds:datastoreItem>
</file>

<file path=customXml/itemProps26.xml><?xml version="1.0" encoding="utf-8"?>
<ds:datastoreItem xmlns:ds="http://schemas.openxmlformats.org/officeDocument/2006/customXml" ds:itemID="{C77D6CE1-F47A-4AB8-96D9-FD7F9D9C34C5}">
  <ds:schemaRefs/>
</ds:datastoreItem>
</file>

<file path=customXml/itemProps27.xml><?xml version="1.0" encoding="utf-8"?>
<ds:datastoreItem xmlns:ds="http://schemas.openxmlformats.org/officeDocument/2006/customXml" ds:itemID="{7AC2B067-7EC4-4B99-8A21-D0ECE890B484}">
  <ds:schemaRefs/>
</ds:datastoreItem>
</file>

<file path=customXml/itemProps28.xml><?xml version="1.0" encoding="utf-8"?>
<ds:datastoreItem xmlns:ds="http://schemas.openxmlformats.org/officeDocument/2006/customXml" ds:itemID="{3A7D1AE6-89EE-4E05-91B7-543E0C6C36E6}">
  <ds:schemaRefs/>
</ds:datastoreItem>
</file>

<file path=customXml/itemProps29.xml><?xml version="1.0" encoding="utf-8"?>
<ds:datastoreItem xmlns:ds="http://schemas.openxmlformats.org/officeDocument/2006/customXml" ds:itemID="{999EB640-7C50-4636-ADCC-16EDF7DD2497}">
  <ds:schemaRefs/>
</ds:datastoreItem>
</file>

<file path=customXml/itemProps3.xml><?xml version="1.0" encoding="utf-8"?>
<ds:datastoreItem xmlns:ds="http://schemas.openxmlformats.org/officeDocument/2006/customXml" ds:itemID="{F814D5ED-DDD6-451F-9D1B-EF2323C905D7}">
  <ds:schemaRefs/>
</ds:datastoreItem>
</file>

<file path=customXml/itemProps30.xml><?xml version="1.0" encoding="utf-8"?>
<ds:datastoreItem xmlns:ds="http://schemas.openxmlformats.org/officeDocument/2006/customXml" ds:itemID="{33E56906-ADDE-4137-9A11-DFD627BB159C}">
  <ds:schemaRefs/>
</ds:datastoreItem>
</file>

<file path=customXml/itemProps31.xml><?xml version="1.0" encoding="utf-8"?>
<ds:datastoreItem xmlns:ds="http://schemas.openxmlformats.org/officeDocument/2006/customXml" ds:itemID="{D9431CEC-DBF8-4BAB-8C83-E56C4DF122B0}">
  <ds:schemaRefs/>
</ds:datastoreItem>
</file>

<file path=customXml/itemProps32.xml><?xml version="1.0" encoding="utf-8"?>
<ds:datastoreItem xmlns:ds="http://schemas.openxmlformats.org/officeDocument/2006/customXml" ds:itemID="{6E2BEEE8-D3EF-4327-BEE9-F5254A302F16}">
  <ds:schemaRefs/>
</ds:datastoreItem>
</file>

<file path=customXml/itemProps33.xml><?xml version="1.0" encoding="utf-8"?>
<ds:datastoreItem xmlns:ds="http://schemas.openxmlformats.org/officeDocument/2006/customXml" ds:itemID="{90E81F8D-6A57-4A2B-8D08-26AAA7B930B2}">
  <ds:schemaRefs/>
</ds:datastoreItem>
</file>

<file path=customXml/itemProps34.xml><?xml version="1.0" encoding="utf-8"?>
<ds:datastoreItem xmlns:ds="http://schemas.openxmlformats.org/officeDocument/2006/customXml" ds:itemID="{B7BAEA3E-9A1A-4981-A450-FA1263027395}">
  <ds:schemaRefs/>
</ds:datastoreItem>
</file>

<file path=customXml/itemProps35.xml><?xml version="1.0" encoding="utf-8"?>
<ds:datastoreItem xmlns:ds="http://schemas.openxmlformats.org/officeDocument/2006/customXml" ds:itemID="{F601EBCF-2BC1-4065-9262-CF3FB98E69A4}">
  <ds:schemaRefs/>
</ds:datastoreItem>
</file>

<file path=customXml/itemProps36.xml><?xml version="1.0" encoding="utf-8"?>
<ds:datastoreItem xmlns:ds="http://schemas.openxmlformats.org/officeDocument/2006/customXml" ds:itemID="{FB651731-AD96-442F-AEAF-6AAC572C1C22}">
  <ds:schemaRefs/>
</ds:datastoreItem>
</file>

<file path=customXml/itemProps37.xml><?xml version="1.0" encoding="utf-8"?>
<ds:datastoreItem xmlns:ds="http://schemas.openxmlformats.org/officeDocument/2006/customXml" ds:itemID="{A911C3B9-BE6E-4C9E-BBD6-88A3406A7731}">
  <ds:schemaRefs/>
</ds:datastoreItem>
</file>

<file path=customXml/itemProps38.xml><?xml version="1.0" encoding="utf-8"?>
<ds:datastoreItem xmlns:ds="http://schemas.openxmlformats.org/officeDocument/2006/customXml" ds:itemID="{B6BCD2AD-014F-4D16-9421-D14C6833C166}">
  <ds:schemaRefs/>
</ds:datastoreItem>
</file>

<file path=customXml/itemProps39.xml><?xml version="1.0" encoding="utf-8"?>
<ds:datastoreItem xmlns:ds="http://schemas.openxmlformats.org/officeDocument/2006/customXml" ds:itemID="{AE162852-9793-49F3-82CC-85279E0F6698}">
  <ds:schemaRefs/>
</ds:datastoreItem>
</file>

<file path=customXml/itemProps4.xml><?xml version="1.0" encoding="utf-8"?>
<ds:datastoreItem xmlns:ds="http://schemas.openxmlformats.org/officeDocument/2006/customXml" ds:itemID="{9A8F3772-F0FF-4D49-8E86-B926265CBAD9}">
  <ds:schemaRefs/>
</ds:datastoreItem>
</file>

<file path=customXml/itemProps40.xml><?xml version="1.0" encoding="utf-8"?>
<ds:datastoreItem xmlns:ds="http://schemas.openxmlformats.org/officeDocument/2006/customXml" ds:itemID="{8E4994BB-833B-46D8-9BD0-8CE114B53DE6}">
  <ds:schemaRefs/>
</ds:datastoreItem>
</file>

<file path=customXml/itemProps41.xml><?xml version="1.0" encoding="utf-8"?>
<ds:datastoreItem xmlns:ds="http://schemas.openxmlformats.org/officeDocument/2006/customXml" ds:itemID="{A3B59217-6CA9-42C6-B4BE-83A205A28D23}">
  <ds:schemaRefs/>
</ds:datastoreItem>
</file>

<file path=customXml/itemProps42.xml><?xml version="1.0" encoding="utf-8"?>
<ds:datastoreItem xmlns:ds="http://schemas.openxmlformats.org/officeDocument/2006/customXml" ds:itemID="{1BC95E89-8832-4B47-A59B-158C5D1ED5BD}">
  <ds:schemaRefs/>
</ds:datastoreItem>
</file>

<file path=customXml/itemProps43.xml><?xml version="1.0" encoding="utf-8"?>
<ds:datastoreItem xmlns:ds="http://schemas.openxmlformats.org/officeDocument/2006/customXml" ds:itemID="{256E66C5-2C9B-4CCE-BAC1-7CD6988A5DF5}">
  <ds:schemaRefs/>
</ds:datastoreItem>
</file>

<file path=customXml/itemProps44.xml><?xml version="1.0" encoding="utf-8"?>
<ds:datastoreItem xmlns:ds="http://schemas.openxmlformats.org/officeDocument/2006/customXml" ds:itemID="{1F573017-447B-486B-862A-02F1D3E2A566}">
  <ds:schemaRefs/>
</ds:datastoreItem>
</file>

<file path=customXml/itemProps45.xml><?xml version="1.0" encoding="utf-8"?>
<ds:datastoreItem xmlns:ds="http://schemas.openxmlformats.org/officeDocument/2006/customXml" ds:itemID="{AC807A50-9195-407B-A001-2DF5985629B7}">
  <ds:schemaRefs/>
</ds:datastoreItem>
</file>

<file path=customXml/itemProps46.xml><?xml version="1.0" encoding="utf-8"?>
<ds:datastoreItem xmlns:ds="http://schemas.openxmlformats.org/officeDocument/2006/customXml" ds:itemID="{1DE12C21-4675-4694-ADCB-59059D1B168C}">
  <ds:schemaRefs/>
</ds:datastoreItem>
</file>

<file path=customXml/itemProps47.xml><?xml version="1.0" encoding="utf-8"?>
<ds:datastoreItem xmlns:ds="http://schemas.openxmlformats.org/officeDocument/2006/customXml" ds:itemID="{065B8F5A-9411-493F-BF01-8A5C0152A3CF}">
  <ds:schemaRefs/>
</ds:datastoreItem>
</file>

<file path=customXml/itemProps48.xml><?xml version="1.0" encoding="utf-8"?>
<ds:datastoreItem xmlns:ds="http://schemas.openxmlformats.org/officeDocument/2006/customXml" ds:itemID="{29D96D1E-85FA-46FD-A69C-A0ED8EDF9B43}">
  <ds:schemaRefs/>
</ds:datastoreItem>
</file>

<file path=customXml/itemProps49.xml><?xml version="1.0" encoding="utf-8"?>
<ds:datastoreItem xmlns:ds="http://schemas.openxmlformats.org/officeDocument/2006/customXml" ds:itemID="{2A4DAE70-F18D-4498-B564-D34F0BD50E74}">
  <ds:schemaRefs/>
</ds:datastoreItem>
</file>

<file path=customXml/itemProps5.xml><?xml version="1.0" encoding="utf-8"?>
<ds:datastoreItem xmlns:ds="http://schemas.openxmlformats.org/officeDocument/2006/customXml" ds:itemID="{70607FA7-9337-4B14-9E69-B8E068D9B034}">
  <ds:schemaRefs/>
</ds:datastoreItem>
</file>

<file path=customXml/itemProps50.xml><?xml version="1.0" encoding="utf-8"?>
<ds:datastoreItem xmlns:ds="http://schemas.openxmlformats.org/officeDocument/2006/customXml" ds:itemID="{D27031D8-5C70-4C39-BFE4-092766ADE8EE}">
  <ds:schemaRefs/>
</ds:datastoreItem>
</file>

<file path=customXml/itemProps51.xml><?xml version="1.0" encoding="utf-8"?>
<ds:datastoreItem xmlns:ds="http://schemas.openxmlformats.org/officeDocument/2006/customXml" ds:itemID="{5C0739C8-EC79-4B54-A455-3FD2917CA6A8}">
  <ds:schemaRefs/>
</ds:datastoreItem>
</file>

<file path=customXml/itemProps52.xml><?xml version="1.0" encoding="utf-8"?>
<ds:datastoreItem xmlns:ds="http://schemas.openxmlformats.org/officeDocument/2006/customXml" ds:itemID="{D88DBAE5-F9BE-43A9-A08E-C6E98715E3BE}">
  <ds:schemaRefs/>
</ds:datastoreItem>
</file>

<file path=customXml/itemProps53.xml><?xml version="1.0" encoding="utf-8"?>
<ds:datastoreItem xmlns:ds="http://schemas.openxmlformats.org/officeDocument/2006/customXml" ds:itemID="{B3166C41-9A66-441C-933E-14BF4C82A9D7}">
  <ds:schemaRefs/>
</ds:datastoreItem>
</file>

<file path=customXml/itemProps54.xml><?xml version="1.0" encoding="utf-8"?>
<ds:datastoreItem xmlns:ds="http://schemas.openxmlformats.org/officeDocument/2006/customXml" ds:itemID="{3CBE885E-A5B2-40C7-B967-386A8A5F9564}">
  <ds:schemaRefs/>
</ds:datastoreItem>
</file>

<file path=customXml/itemProps55.xml><?xml version="1.0" encoding="utf-8"?>
<ds:datastoreItem xmlns:ds="http://schemas.openxmlformats.org/officeDocument/2006/customXml" ds:itemID="{21E71236-191B-4B08-B75D-4DFA416F32A0}">
  <ds:schemaRefs/>
</ds:datastoreItem>
</file>

<file path=customXml/itemProps56.xml><?xml version="1.0" encoding="utf-8"?>
<ds:datastoreItem xmlns:ds="http://schemas.openxmlformats.org/officeDocument/2006/customXml" ds:itemID="{D03279AF-343E-40FC-B2A6-812E262C9A13}">
  <ds:schemaRefs/>
</ds:datastoreItem>
</file>

<file path=customXml/itemProps57.xml><?xml version="1.0" encoding="utf-8"?>
<ds:datastoreItem xmlns:ds="http://schemas.openxmlformats.org/officeDocument/2006/customXml" ds:itemID="{04D286F2-D706-4E1D-8A15-6E7142AA1E0A}">
  <ds:schemaRefs/>
</ds:datastoreItem>
</file>

<file path=customXml/itemProps58.xml><?xml version="1.0" encoding="utf-8"?>
<ds:datastoreItem xmlns:ds="http://schemas.openxmlformats.org/officeDocument/2006/customXml" ds:itemID="{8CED1505-246E-4511-9B20-91549E7CFCC8}">
  <ds:schemaRefs/>
</ds:datastoreItem>
</file>

<file path=customXml/itemProps59.xml><?xml version="1.0" encoding="utf-8"?>
<ds:datastoreItem xmlns:ds="http://schemas.openxmlformats.org/officeDocument/2006/customXml" ds:itemID="{7D32B858-6D8D-4C56-8EB1-0D081BDF9B1F}">
  <ds:schemaRefs/>
</ds:datastoreItem>
</file>

<file path=customXml/itemProps6.xml><?xml version="1.0" encoding="utf-8"?>
<ds:datastoreItem xmlns:ds="http://schemas.openxmlformats.org/officeDocument/2006/customXml" ds:itemID="{FEA54DD5-0A78-431B-A88C-938457C8DAEC}">
  <ds:schemaRefs/>
</ds:datastoreItem>
</file>

<file path=customXml/itemProps60.xml><?xml version="1.0" encoding="utf-8"?>
<ds:datastoreItem xmlns:ds="http://schemas.openxmlformats.org/officeDocument/2006/customXml" ds:itemID="{E3587925-BBD1-453B-87ED-7ADF19DF62C9}">
  <ds:schemaRefs/>
</ds:datastoreItem>
</file>

<file path=customXml/itemProps61.xml><?xml version="1.0" encoding="utf-8"?>
<ds:datastoreItem xmlns:ds="http://schemas.openxmlformats.org/officeDocument/2006/customXml" ds:itemID="{F98DA07B-D8C8-4BB7-AB3B-25321B270EB1}">
  <ds:schemaRefs/>
</ds:datastoreItem>
</file>

<file path=customXml/itemProps62.xml><?xml version="1.0" encoding="utf-8"?>
<ds:datastoreItem xmlns:ds="http://schemas.openxmlformats.org/officeDocument/2006/customXml" ds:itemID="{4D733D11-A02E-442C-AB58-3AE24A642155}">
  <ds:schemaRefs>
    <ds:schemaRef ds:uri="http://schemas.microsoft.com/DataMashup"/>
  </ds:schemaRefs>
</ds:datastoreItem>
</file>

<file path=customXml/itemProps63.xml><?xml version="1.0" encoding="utf-8"?>
<ds:datastoreItem xmlns:ds="http://schemas.openxmlformats.org/officeDocument/2006/customXml" ds:itemID="{8B31E970-DAB2-4FBA-9151-240F96A203DB}">
  <ds:schemaRefs/>
</ds:datastoreItem>
</file>

<file path=customXml/itemProps64.xml><?xml version="1.0" encoding="utf-8"?>
<ds:datastoreItem xmlns:ds="http://schemas.openxmlformats.org/officeDocument/2006/customXml" ds:itemID="{DED11A3D-3A81-4F2F-BEEB-C1A2947FEEC2}">
  <ds:schemaRefs/>
</ds:datastoreItem>
</file>

<file path=customXml/itemProps65.xml><?xml version="1.0" encoding="utf-8"?>
<ds:datastoreItem xmlns:ds="http://schemas.openxmlformats.org/officeDocument/2006/customXml" ds:itemID="{EE875AD5-6ACF-48F5-AB0B-9E780B30A035}">
  <ds:schemaRefs/>
</ds:datastoreItem>
</file>

<file path=customXml/itemProps66.xml><?xml version="1.0" encoding="utf-8"?>
<ds:datastoreItem xmlns:ds="http://schemas.openxmlformats.org/officeDocument/2006/customXml" ds:itemID="{EAEFAE20-9228-4E1D-9384-5BCB4DACB345}">
  <ds:schemaRefs/>
</ds:datastoreItem>
</file>

<file path=customXml/itemProps67.xml><?xml version="1.0" encoding="utf-8"?>
<ds:datastoreItem xmlns:ds="http://schemas.openxmlformats.org/officeDocument/2006/customXml" ds:itemID="{2D76D918-5444-465D-8B96-170E39F315BD}">
  <ds:schemaRefs/>
</ds:datastoreItem>
</file>

<file path=customXml/itemProps68.xml><?xml version="1.0" encoding="utf-8"?>
<ds:datastoreItem xmlns:ds="http://schemas.openxmlformats.org/officeDocument/2006/customXml" ds:itemID="{D59D4A87-555A-4E96-88BC-C8524090B1C8}">
  <ds:schemaRefs/>
</ds:datastoreItem>
</file>

<file path=customXml/itemProps69.xml><?xml version="1.0" encoding="utf-8"?>
<ds:datastoreItem xmlns:ds="http://schemas.openxmlformats.org/officeDocument/2006/customXml" ds:itemID="{2A4ECDF4-6FA7-45B8-9598-693DC024CBF7}">
  <ds:schemaRefs/>
</ds:datastoreItem>
</file>

<file path=customXml/itemProps7.xml><?xml version="1.0" encoding="utf-8"?>
<ds:datastoreItem xmlns:ds="http://schemas.openxmlformats.org/officeDocument/2006/customXml" ds:itemID="{498797DB-AA78-41C0-A7D9-15ADA014E040}">
  <ds:schemaRefs/>
</ds:datastoreItem>
</file>

<file path=customXml/itemProps70.xml><?xml version="1.0" encoding="utf-8"?>
<ds:datastoreItem xmlns:ds="http://schemas.openxmlformats.org/officeDocument/2006/customXml" ds:itemID="{8064AB02-45C8-4240-B2E9-D3E805E0FFBA}">
  <ds:schemaRefs/>
</ds:datastoreItem>
</file>

<file path=customXml/itemProps71.xml><?xml version="1.0" encoding="utf-8"?>
<ds:datastoreItem xmlns:ds="http://schemas.openxmlformats.org/officeDocument/2006/customXml" ds:itemID="{21E3D564-6F16-4DEB-9029-BA4E1D5263FF}">
  <ds:schemaRefs/>
</ds:datastoreItem>
</file>

<file path=customXml/itemProps72.xml><?xml version="1.0" encoding="utf-8"?>
<ds:datastoreItem xmlns:ds="http://schemas.openxmlformats.org/officeDocument/2006/customXml" ds:itemID="{EBD425E4-AED8-4359-9697-249056D98F4E}">
  <ds:schemaRefs/>
</ds:datastoreItem>
</file>

<file path=customXml/itemProps73.xml><?xml version="1.0" encoding="utf-8"?>
<ds:datastoreItem xmlns:ds="http://schemas.openxmlformats.org/officeDocument/2006/customXml" ds:itemID="{1DF5B943-DD4E-4646-BC98-52DB5595A16B}">
  <ds:schemaRefs/>
</ds:datastoreItem>
</file>

<file path=customXml/itemProps74.xml><?xml version="1.0" encoding="utf-8"?>
<ds:datastoreItem xmlns:ds="http://schemas.openxmlformats.org/officeDocument/2006/customXml" ds:itemID="{98570D62-464D-4E92-ABF5-E06096D65A94}">
  <ds:schemaRefs/>
</ds:datastoreItem>
</file>

<file path=customXml/itemProps75.xml><?xml version="1.0" encoding="utf-8"?>
<ds:datastoreItem xmlns:ds="http://schemas.openxmlformats.org/officeDocument/2006/customXml" ds:itemID="{88E683CF-E748-4DBE-AE60-86DE303832A9}">
  <ds:schemaRefs/>
</ds:datastoreItem>
</file>

<file path=customXml/itemProps76.xml><?xml version="1.0" encoding="utf-8"?>
<ds:datastoreItem xmlns:ds="http://schemas.openxmlformats.org/officeDocument/2006/customXml" ds:itemID="{E0789BF2-DC58-4DE2-A655-F68A5687341F}">
  <ds:schemaRefs/>
</ds:datastoreItem>
</file>

<file path=customXml/itemProps77.xml><?xml version="1.0" encoding="utf-8"?>
<ds:datastoreItem xmlns:ds="http://schemas.openxmlformats.org/officeDocument/2006/customXml" ds:itemID="{5B56327A-6394-4144-BD7A-126828628E45}">
  <ds:schemaRefs/>
</ds:datastoreItem>
</file>

<file path=customXml/itemProps78.xml><?xml version="1.0" encoding="utf-8"?>
<ds:datastoreItem xmlns:ds="http://schemas.openxmlformats.org/officeDocument/2006/customXml" ds:itemID="{C8B0A3CB-C7CC-4FC6-B16D-3079C990612C}">
  <ds:schemaRefs/>
</ds:datastoreItem>
</file>

<file path=customXml/itemProps79.xml><?xml version="1.0" encoding="utf-8"?>
<ds:datastoreItem xmlns:ds="http://schemas.openxmlformats.org/officeDocument/2006/customXml" ds:itemID="{203D88F8-8344-4ECA-8700-1E57C6B7CF72}">
  <ds:schemaRefs/>
</ds:datastoreItem>
</file>

<file path=customXml/itemProps8.xml><?xml version="1.0" encoding="utf-8"?>
<ds:datastoreItem xmlns:ds="http://schemas.openxmlformats.org/officeDocument/2006/customXml" ds:itemID="{64DBCE53-EC72-47D6-86C1-8FCE12AA2534}">
  <ds:schemaRefs/>
</ds:datastoreItem>
</file>

<file path=customXml/itemProps80.xml><?xml version="1.0" encoding="utf-8"?>
<ds:datastoreItem xmlns:ds="http://schemas.openxmlformats.org/officeDocument/2006/customXml" ds:itemID="{2DC46611-FEA3-4BBF-8240-B01E97048095}">
  <ds:schemaRefs/>
</ds:datastoreItem>
</file>

<file path=customXml/itemProps81.xml><?xml version="1.0" encoding="utf-8"?>
<ds:datastoreItem xmlns:ds="http://schemas.openxmlformats.org/officeDocument/2006/customXml" ds:itemID="{0B7B6C50-AE02-4DB1-A695-98B77126C4D0}">
  <ds:schemaRefs/>
</ds:datastoreItem>
</file>

<file path=customXml/itemProps82.xml><?xml version="1.0" encoding="utf-8"?>
<ds:datastoreItem xmlns:ds="http://schemas.openxmlformats.org/officeDocument/2006/customXml" ds:itemID="{A84CD406-8DB9-4C62-AEF4-8D4C096217C4}">
  <ds:schemaRefs/>
</ds:datastoreItem>
</file>

<file path=customXml/itemProps83.xml><?xml version="1.0" encoding="utf-8"?>
<ds:datastoreItem xmlns:ds="http://schemas.openxmlformats.org/officeDocument/2006/customXml" ds:itemID="{10115476-C373-4002-B47A-AEBC363E8041}">
  <ds:schemaRefs/>
</ds:datastoreItem>
</file>

<file path=customXml/itemProps84.xml><?xml version="1.0" encoding="utf-8"?>
<ds:datastoreItem xmlns:ds="http://schemas.openxmlformats.org/officeDocument/2006/customXml" ds:itemID="{07EEAC4E-421A-4156-8790-2DA49B7261B9}">
  <ds:schemaRefs/>
</ds:datastoreItem>
</file>

<file path=customXml/itemProps85.xml><?xml version="1.0" encoding="utf-8"?>
<ds:datastoreItem xmlns:ds="http://schemas.openxmlformats.org/officeDocument/2006/customXml" ds:itemID="{93D92DFE-516D-4D73-822D-89368A419675}">
  <ds:schemaRefs/>
</ds:datastoreItem>
</file>

<file path=customXml/itemProps86.xml><?xml version="1.0" encoding="utf-8"?>
<ds:datastoreItem xmlns:ds="http://schemas.openxmlformats.org/officeDocument/2006/customXml" ds:itemID="{10CEF4D1-7B29-4AA1-A8C9-202DFE3D2197}">
  <ds:schemaRefs/>
</ds:datastoreItem>
</file>

<file path=customXml/itemProps87.xml><?xml version="1.0" encoding="utf-8"?>
<ds:datastoreItem xmlns:ds="http://schemas.openxmlformats.org/officeDocument/2006/customXml" ds:itemID="{FB66B09F-0CC2-4D6B-907B-7FD8D2408521}">
  <ds:schemaRefs/>
</ds:datastoreItem>
</file>

<file path=customXml/itemProps88.xml><?xml version="1.0" encoding="utf-8"?>
<ds:datastoreItem xmlns:ds="http://schemas.openxmlformats.org/officeDocument/2006/customXml" ds:itemID="{BC65FCF4-28B9-48D2-9B24-CE615281C5F2}">
  <ds:schemaRefs/>
</ds:datastoreItem>
</file>

<file path=customXml/itemProps89.xml><?xml version="1.0" encoding="utf-8"?>
<ds:datastoreItem xmlns:ds="http://schemas.openxmlformats.org/officeDocument/2006/customXml" ds:itemID="{2C4CF485-8FE6-45E8-9713-56159808AA07}">
  <ds:schemaRefs/>
</ds:datastoreItem>
</file>

<file path=customXml/itemProps9.xml><?xml version="1.0" encoding="utf-8"?>
<ds:datastoreItem xmlns:ds="http://schemas.openxmlformats.org/officeDocument/2006/customXml" ds:itemID="{AB0844E0-D961-4C17-A15E-5ABDDFA9B289}">
  <ds:schemaRefs/>
</ds:datastoreItem>
</file>

<file path=customXml/itemProps90.xml><?xml version="1.0" encoding="utf-8"?>
<ds:datastoreItem xmlns:ds="http://schemas.openxmlformats.org/officeDocument/2006/customXml" ds:itemID="{F73272A2-E477-4569-B481-0AD0792A3BEF}">
  <ds:schemaRefs/>
</ds:datastoreItem>
</file>

<file path=customXml/itemProps91.xml><?xml version="1.0" encoding="utf-8"?>
<ds:datastoreItem xmlns:ds="http://schemas.openxmlformats.org/officeDocument/2006/customXml" ds:itemID="{6575DB59-69F8-468E-B7D7-D2C720676A9A}">
  <ds:schemaRefs/>
</ds:datastoreItem>
</file>

<file path=customXml/itemProps92.xml><?xml version="1.0" encoding="utf-8"?>
<ds:datastoreItem xmlns:ds="http://schemas.openxmlformats.org/officeDocument/2006/customXml" ds:itemID="{E756A9EF-0B8D-409C-97A1-9E666729126D}">
  <ds:schemaRefs/>
</ds:datastoreItem>
</file>

<file path=customXml/itemProps93.xml><?xml version="1.0" encoding="utf-8"?>
<ds:datastoreItem xmlns:ds="http://schemas.openxmlformats.org/officeDocument/2006/customXml" ds:itemID="{4AEB6D7D-E024-43CD-B28D-6A4DAF4BEE71}">
  <ds:schemaRefs/>
</ds:datastoreItem>
</file>

<file path=customXml/itemProps94.xml><?xml version="1.0" encoding="utf-8"?>
<ds:datastoreItem xmlns:ds="http://schemas.openxmlformats.org/officeDocument/2006/customXml" ds:itemID="{AB7C1F2F-A69B-4FF3-AEDC-5DF3CD169E0F}">
  <ds:schemaRefs/>
</ds:datastoreItem>
</file>

<file path=customXml/itemProps95.xml><?xml version="1.0" encoding="utf-8"?>
<ds:datastoreItem xmlns:ds="http://schemas.openxmlformats.org/officeDocument/2006/customXml" ds:itemID="{5756F5D3-9EED-48AA-A7F8-232519B205FC}">
  <ds:schemaRefs/>
</ds:datastoreItem>
</file>

<file path=customXml/itemProps96.xml><?xml version="1.0" encoding="utf-8"?>
<ds:datastoreItem xmlns:ds="http://schemas.openxmlformats.org/officeDocument/2006/customXml" ds:itemID="{71C1C258-5FC7-461A-B888-BA12A737FD69}">
  <ds:schemaRefs/>
</ds:datastoreItem>
</file>

<file path=customXml/itemProps97.xml><?xml version="1.0" encoding="utf-8"?>
<ds:datastoreItem xmlns:ds="http://schemas.openxmlformats.org/officeDocument/2006/customXml" ds:itemID="{507C6CF1-3FA2-429E-A1FA-D04AF4661AFF}">
  <ds:schemaRefs/>
</ds:datastoreItem>
</file>

<file path=customXml/itemProps98.xml><?xml version="1.0" encoding="utf-8"?>
<ds:datastoreItem xmlns:ds="http://schemas.openxmlformats.org/officeDocument/2006/customXml" ds:itemID="{865D900E-9ED1-40B2-A560-4806B9065017}">
  <ds:schemaRefs/>
</ds:datastoreItem>
</file>

<file path=customXml/itemProps99.xml><?xml version="1.0" encoding="utf-8"?>
<ds:datastoreItem xmlns:ds="http://schemas.openxmlformats.org/officeDocument/2006/customXml" ds:itemID="{AB42DB8F-25CB-471E-8E1D-939C7DADE5B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15</vt:i4>
      </vt:variant>
      <vt:variant>
        <vt:lpstr>Imenovani rasponi</vt:lpstr>
      </vt:variant>
      <vt:variant>
        <vt:i4>4</vt:i4>
      </vt:variant>
    </vt:vector>
  </HeadingPairs>
  <TitlesOfParts>
    <vt:vector size="19" baseType="lpstr">
      <vt:lpstr>SAŽETAK</vt:lpstr>
      <vt:lpstr>1.2.1. Prihodi i Rashodi po EK</vt:lpstr>
      <vt:lpstr>1.2.2. Prihodi i Rashodi po Izv</vt:lpstr>
      <vt:lpstr>1.2.3. Rashodi prema funk. kl.</vt:lpstr>
      <vt:lpstr>1.3.1. Račun fin. prema EK</vt:lpstr>
      <vt:lpstr>1.3.2. Račun fin. prema Izv</vt:lpstr>
      <vt:lpstr>II. POSEBNI DIO</vt:lpstr>
      <vt:lpstr>II. POSEBNI DIO Izvor 11</vt:lpstr>
      <vt:lpstr>II. POSEBNI DIO Izvor_31,5761</vt:lpstr>
      <vt:lpstr>II. POSEBNI DIO Izvor Zasebno</vt:lpstr>
      <vt:lpstr>II. POSEBNI DIO NovPrav eSavj.</vt:lpstr>
      <vt:lpstr>BAZAZAUPIT</vt:lpstr>
      <vt:lpstr>1.2.1. Prihodi i Rashodi po (2</vt:lpstr>
      <vt:lpstr>STILOVI</vt:lpstr>
      <vt:lpstr>UpitZKontniPlan</vt:lpstr>
      <vt:lpstr>BAZAZAUPIT!Ispis_naslova</vt:lpstr>
      <vt:lpstr>'1.2.3. Rashodi prema funk. kl.'!Podrucje_ispisa</vt:lpstr>
      <vt:lpstr>'1.3.2. Račun fin. prema Izv'!Podrucje_ispisa</vt:lpstr>
      <vt:lpstr>BAZAZAUPIT!Podrucje_ispisa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Lana Korazija</dc:creator>
  <cp:lastModifiedBy>Josipa Maraković</cp:lastModifiedBy>
  <cp:lastPrinted>2023-12-07T09:01:03Z</cp:lastPrinted>
  <dcterms:created xsi:type="dcterms:W3CDTF">2016-11-30T09:04:07Z</dcterms:created>
  <dcterms:modified xsi:type="dcterms:W3CDTF">2023-12-07T13:05:51Z</dcterms:modified>
</cp:coreProperties>
</file>